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bookViews>
    <workbookView xWindow="600" yWindow="15" windowWidth="0" windowHeight="19155" activeTab="1"/>
  </bookViews>
  <sheets>
    <sheet name="Anleitung" sheetId="5" r:id="rId1"/>
    <sheet name="Tabelle" sheetId="1" r:id="rId2"/>
    <sheet name="CSV" sheetId="2" r:id="rId3"/>
  </sheets>
  <definedNames>
    <definedName name="_xlnm.Print_Area" localSheetId="0">'Anleitung'!$A$1:$F$22</definedName>
    <definedName name="_xlnm.Print_Area" localSheetId="1">'Tabelle'!$B$1:$T$110</definedName>
    <definedName name="_xlnm.Print_Titles" localSheetId="1">'Tabelle'!$1:$11</definedName>
  </definedNames>
  <calcPr calcId="152511"/>
</workbook>
</file>

<file path=xl/comments2.xml><?xml version="1.0" encoding="utf-8"?>
<comments xmlns="http://schemas.openxmlformats.org/spreadsheetml/2006/main">
  <authors>
    <author> </author>
    <author>Volker Schneider</author>
  </authors>
  <commentList>
    <comment ref="B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z.B. Landesmeisterschaft Freie Partie gr. Billard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z.B. 2013/14</t>
        </r>
      </text>
    </comment>
    <comment ref="D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Format TT.MM.JJJJ</t>
        </r>
      </text>
    </comment>
    <comment ref="B56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W58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AL58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B78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W80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AL80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B89" authorId="1">
      <text>
        <r>
          <rPr>
            <b/>
            <sz val="9"/>
            <rFont val="Segoe UI"/>
            <family val="2"/>
          </rPr>
          <t>Volker Schneider:</t>
        </r>
        <r>
          <rPr>
            <sz val="9"/>
            <rFont val="Segoe UI"/>
            <family val="2"/>
          </rPr>
          <t xml:space="preserve">
Anzeige der korrekten Spielpaarungen wenn alle Ergebnisse der Gruppenspiele eingegeben wurden.</t>
        </r>
      </text>
    </comment>
    <comment ref="B102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8"/>
            <rFont val="Tahoma"/>
            <family val="2"/>
          </rPr>
          <t>korrekte</t>
        </r>
        <r>
          <rPr>
            <b/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Anzeige wenn alle Spiele gespielt sind</t>
        </r>
      </text>
    </comment>
  </commentList>
</comments>
</file>

<file path=xl/sharedStrings.xml><?xml version="1.0" encoding="utf-8"?>
<sst xmlns="http://schemas.openxmlformats.org/spreadsheetml/2006/main" count="164" uniqueCount="68">
  <si>
    <r>
      <t xml:space="preserve">Für eine Partie werden bei Spieler 1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von Spieler 2 automatisch eingetragen. Wird die Distanz überschritten, wird eine entsprechende Meldung angezeigt.</t>
    </r>
  </si>
  <si>
    <t>Spielergebnisse 
bei der Endrunde:</t>
  </si>
  <si>
    <t>Saison:</t>
  </si>
  <si>
    <t>Distanz:</t>
  </si>
  <si>
    <t>Punkte:</t>
  </si>
  <si>
    <t>Aufnahmen:</t>
  </si>
  <si>
    <t>Austragungsort:</t>
  </si>
  <si>
    <t>Datum:</t>
  </si>
  <si>
    <t>Ausrichter:</t>
  </si>
  <si>
    <t>Teilnehmer:</t>
  </si>
  <si>
    <t>Nr.</t>
  </si>
  <si>
    <t>Name</t>
  </si>
  <si>
    <t>Vorname</t>
  </si>
  <si>
    <t>Verein</t>
  </si>
  <si>
    <t>Bälle</t>
  </si>
  <si>
    <t>GD</t>
  </si>
  <si>
    <t>HS</t>
  </si>
  <si>
    <t>Aufn.</t>
  </si>
  <si>
    <t>Rang</t>
  </si>
  <si>
    <t>BED</t>
  </si>
  <si>
    <t>Ermittlung Rang</t>
  </si>
  <si>
    <t>Ermittlung BED</t>
  </si>
  <si>
    <t>Partie-
Punkte</t>
  </si>
  <si>
    <t>Spiel</t>
  </si>
  <si>
    <t>Gruppe A</t>
  </si>
  <si>
    <t>Gruppe B</t>
  </si>
  <si>
    <t>Spieler-Nr.</t>
  </si>
  <si>
    <t>Endrunde</t>
  </si>
  <si>
    <t>HF 1</t>
  </si>
  <si>
    <t>HF 2</t>
  </si>
  <si>
    <t>Platz 5</t>
  </si>
  <si>
    <t>Finale</t>
  </si>
  <si>
    <t>A1</t>
  </si>
  <si>
    <t>A2</t>
  </si>
  <si>
    <t>A3</t>
  </si>
  <si>
    <t>B1</t>
  </si>
  <si>
    <t>B2</t>
  </si>
  <si>
    <t>B3</t>
  </si>
  <si>
    <t>S HF1</t>
  </si>
  <si>
    <t>S HF2</t>
  </si>
  <si>
    <t>ok</t>
  </si>
  <si>
    <t>Halbfinale</t>
  </si>
  <si>
    <t>Spiel um Platz 5</t>
  </si>
  <si>
    <t>Zwischenstand:</t>
  </si>
  <si>
    <t>Rangliste:</t>
  </si>
  <si>
    <t>Spielergebnisse:</t>
  </si>
  <si>
    <t>Anleitung zum Ausfüllen des Spielberichts</t>
  </si>
  <si>
    <t>Der Spielbericht ist mit Schreibschutz versehen. Die Schriftgröße in Zellen kann angepasst werden. Durch Drücken der TAB-Taste springt man von Eingabefeld zu Eingabefeld. Bei Zellen mit kleinen roten Dreiecken oben rechts sind Kommentare hinterlegt.</t>
  </si>
  <si>
    <t>Titel:</t>
  </si>
  <si>
    <t>Den angezeigten Text ersetzen durch z.B. Landesmeisterschaft Freie Partie kl. Billard, oder Qualifikation zur LM Cadre 35/2</t>
  </si>
  <si>
    <t>Gemäß Einladung eingeben. Auf die Distanz wird bei der Eingabe der Spielergebnisse zugegriffen um Fehleingaben zu erkennen. Solange die Spieldistanz nicht eingegeben ist erscheint die Meldung 
"&lt;-- bitte Spieldistanz eingeben"</t>
  </si>
  <si>
    <t>Ranglisten:</t>
  </si>
  <si>
    <t>Die Ranglisten werden erst angezeigt, wenn alle Spiele einer Gruppe oder des Turniers gespielt sind. In der Tabelle rechts neben den Ranglisten kann der Zwischenstand abgelesen werden (nicht im Druckbereich).</t>
  </si>
  <si>
    <t>Druckbereich:</t>
  </si>
  <si>
    <r>
      <t xml:space="preserve">Vollständig ausfüllen </t>
    </r>
    <r>
      <rPr>
        <b/>
        <u val="single"/>
        <sz val="10"/>
        <rFont val="Arial"/>
        <family val="2"/>
      </rPr>
      <t>gemäß Einladung</t>
    </r>
    <r>
      <rPr>
        <sz val="10"/>
        <rFont val="Arial"/>
        <family val="2"/>
      </rPr>
      <t>. Wenn Eingaben fehlen werden keine Ranglisten erstellt.</t>
    </r>
  </si>
  <si>
    <t>Der Druckbereich ist eingestellt und umfasst 3 Seiten.</t>
  </si>
  <si>
    <t>Blatt CSV:</t>
  </si>
  <si>
    <t>Dient zum Ergebnisimport in die Billardarea und wird nicht bearbeitet.</t>
  </si>
  <si>
    <t>Spielergebnisse 
bei den Gruppenspielen:</t>
  </si>
  <si>
    <t>Technik</t>
  </si>
  <si>
    <t>Dreiband</t>
  </si>
  <si>
    <t>Sparte:</t>
  </si>
  <si>
    <t>Eingabe Meisterschaft und Disziplin</t>
  </si>
  <si>
    <t>Durch wählen der Sparte werden die GDs bei Auswahl von Technik (Freie Partie, Cadre oder Einband) auf 2 Nachkommastellen und bei Auswahl von Dreiband auf 3 Nachkommastellen gekürzt und angezeigt.</t>
  </si>
  <si>
    <t>getestet am 03.09.2018, ok</t>
  </si>
  <si>
    <t>Version 6</t>
  </si>
  <si>
    <t>:</t>
  </si>
  <si>
    <r>
      <t xml:space="preserve">Für eine Partie werden bei Spieler 1 </t>
    </r>
    <r>
      <rPr>
        <b/>
        <sz val="10"/>
        <rFont val="Arial"/>
        <family val="2"/>
      </rPr>
      <t>Bälle, Aufnahmen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Bei Unentschieden nach erreichen der Spieldistanz bitte gemäß Einladung zum Turnier vorgehen (Tie-Break). Dem Gewinner des Tie-Breaks wird 1 Ball zum Ergebnis nach Erreichen der Spieldistanz addiert. Die Aufnahmen bleiben gleich.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</si>
</sst>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77" formatCode="0.00"/>
  </numFmts>
  <fonts count="2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" fontId="0" fillId="0" borderId="0">
      <alignment/>
      <protection/>
    </xf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2" fontId="0" fillId="0" borderId="0" xfId="0" applyNumberFormat="1" applyFont="1"/>
    <xf numFmtId="2" fontId="0" fillId="0" borderId="0" xfId="0" applyNumberFormat="1"/>
    <xf numFmtId="1" fontId="0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" xfId="0" applyFont="1" applyBorder="1" applyAlignment="1">
      <alignment horizontal="center"/>
    </xf>
    <xf numFmtId="0" fontId="1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vertical="center"/>
    </xf>
    <xf numFmtId="0" fontId="8" fillId="0" borderId="0" xfId="0" applyFont="1"/>
    <xf numFmtId="1" fontId="0" fillId="0" borderId="0" xfId="22" applyFont="1">
      <alignment/>
      <protection/>
    </xf>
    <xf numFmtId="0" fontId="14" fillId="0" borderId="0" xfId="0" applyFont="1"/>
    <xf numFmtId="1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vertical="center"/>
    </xf>
    <xf numFmtId="0" fontId="14" fillId="0" borderId="0" xfId="0" applyFont="1" applyBorder="1"/>
    <xf numFmtId="0" fontId="13" fillId="0" borderId="0" xfId="0" applyFont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ont="1" applyFill="1"/>
    <xf numFmtId="0" fontId="0" fillId="0" borderId="0" xfId="21">
      <alignment/>
      <protection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21" applyFont="1" applyAlignment="1">
      <alignment horizontal="left" vertical="top" wrapText="1"/>
      <protection/>
    </xf>
    <xf numFmtId="0" fontId="0" fillId="0" borderId="0" xfId="21" applyAlignment="1">
      <alignment horizontal="left" vertical="top" wrapText="1"/>
      <protection/>
    </xf>
    <xf numFmtId="14" fontId="22" fillId="0" borderId="0" xfId="0" applyNumberFormat="1" applyFont="1" applyFill="1"/>
    <xf numFmtId="0" fontId="23" fillId="0" borderId="0" xfId="0" applyFont="1" applyBorder="1" applyAlignment="1" applyProtection="1">
      <alignment horizontal="left" vertical="center"/>
      <protection locked="0"/>
    </xf>
    <xf numFmtId="0" fontId="24" fillId="0" borderId="0" xfId="21" applyFont="1" applyAlignment="1">
      <alignment vertical="top"/>
      <protection/>
    </xf>
    <xf numFmtId="0" fontId="25" fillId="0" borderId="0" xfId="21" applyFont="1">
      <alignment/>
      <protection/>
    </xf>
    <xf numFmtId="0" fontId="24" fillId="0" borderId="0" xfId="21" applyFont="1" applyAlignment="1">
      <alignment vertical="top" wrapText="1"/>
      <protection/>
    </xf>
    <xf numFmtId="0" fontId="2" fillId="2" borderId="6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0" fillId="0" borderId="0" xfId="21" applyFont="1" applyAlignment="1">
      <alignment horizontal="left" vertical="top" wrapText="1"/>
      <protection/>
    </xf>
    <xf numFmtId="0" fontId="0" fillId="0" borderId="0" xfId="21" applyAlignment="1">
      <alignment horizontal="left" vertical="top" wrapText="1"/>
      <protection/>
    </xf>
    <xf numFmtId="0" fontId="0" fillId="0" borderId="0" xfId="21" applyFont="1" applyAlignment="1">
      <alignment horizontal="left"/>
      <protection/>
    </xf>
    <xf numFmtId="0" fontId="0" fillId="0" borderId="0" xfId="21" applyAlignment="1">
      <alignment horizontal="left"/>
      <protection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164" fontId="0" fillId="0" borderId="6" xfId="20" applyNumberFormat="1" applyFont="1" applyBorder="1" applyAlignment="1">
      <alignment horizontal="center" vertical="center"/>
    </xf>
    <xf numFmtId="164" fontId="0" fillId="0" borderId="8" xfId="20" applyNumberFormat="1" applyFont="1" applyBorder="1" applyAlignment="1">
      <alignment horizontal="center" vertical="center"/>
    </xf>
    <xf numFmtId="164" fontId="0" fillId="0" borderId="10" xfId="20" applyNumberFormat="1" applyFont="1" applyBorder="1" applyAlignment="1">
      <alignment horizontal="center" vertical="center"/>
    </xf>
    <xf numFmtId="164" fontId="0" fillId="0" borderId="11" xfId="2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0" fillId="0" borderId="12" xfId="20" applyNumberFormat="1" applyFont="1" applyBorder="1" applyAlignment="1">
      <alignment horizontal="center" vertical="center"/>
    </xf>
    <xf numFmtId="164" fontId="0" fillId="0" borderId="13" xfId="2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16" xfId="20" applyNumberFormat="1" applyFont="1" applyBorder="1" applyAlignment="1">
      <alignment horizontal="center" vertical="center"/>
    </xf>
    <xf numFmtId="164" fontId="0" fillId="0" borderId="17" xfId="2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4" fontId="14" fillId="0" borderId="0" xfId="0" applyNumberFormat="1" applyFont="1" applyAlignment="1">
      <alignment horizontal="center"/>
    </xf>
    <xf numFmtId="164" fontId="0" fillId="0" borderId="1" xfId="2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164" fontId="0" fillId="0" borderId="20" xfId="20" applyNumberFormat="1" applyFont="1" applyBorder="1" applyAlignment="1">
      <alignment horizontal="center" vertical="center"/>
    </xf>
    <xf numFmtId="164" fontId="0" fillId="0" borderId="5" xfId="2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14" fontId="3" fillId="0" borderId="2" xfId="0" applyNumberFormat="1" applyFont="1" applyBorder="1" applyAlignment="1" applyProtection="1">
      <alignment horizontal="lef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Standard 2" xfId="21"/>
    <cellStyle name="Standard_Export 1 GP Heilbronn Ergebnis" xfId="22"/>
  </cellStyles>
  <dxfs count="36"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2" dropStyle="combo" dx="22" fmlaLink="D22" fmlaRange="$V$3:$V$4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371475</xdr:colOff>
      <xdr:row>0</xdr:row>
      <xdr:rowOff>95250</xdr:rowOff>
    </xdr:from>
    <xdr:to>
      <xdr:col>14</xdr:col>
      <xdr:colOff>85725</xdr:colOff>
      <xdr:row>5</xdr:row>
      <xdr:rowOff>95250</xdr:rowOff>
    </xdr:to>
    <xdr:pic>
      <xdr:nvPicPr>
        <xdr:cNvPr id="1050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95250"/>
          <a:ext cx="3638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G18" sqref="G18"/>
    </sheetView>
  </sheetViews>
  <sheetFormatPr defaultColWidth="11.421875" defaultRowHeight="12.75"/>
  <cols>
    <col min="1" max="1" width="24.140625" style="54" customWidth="1"/>
    <col min="2" max="5" width="11.421875" style="54" customWidth="1"/>
    <col min="6" max="6" width="12.421875" style="54" customWidth="1"/>
    <col min="7" max="16384" width="11.421875" style="54" customWidth="1"/>
  </cols>
  <sheetData>
    <row r="1" spans="1:6" ht="27" customHeight="1">
      <c r="A1" s="70" t="s">
        <v>46</v>
      </c>
      <c r="B1" s="71"/>
      <c r="C1" s="71"/>
      <c r="D1" s="71"/>
      <c r="E1" s="71"/>
      <c r="F1" s="72"/>
    </row>
    <row r="4" spans="1:6" ht="51.75" customHeight="1">
      <c r="A4" s="73" t="s">
        <v>47</v>
      </c>
      <c r="B4" s="74"/>
      <c r="C4" s="74"/>
      <c r="D4" s="74"/>
      <c r="E4" s="74"/>
      <c r="F4" s="74"/>
    </row>
    <row r="6" spans="1:6" ht="29.25" customHeight="1">
      <c r="A6" s="67" t="s">
        <v>48</v>
      </c>
      <c r="B6" s="73" t="s">
        <v>49</v>
      </c>
      <c r="C6" s="74"/>
      <c r="D6" s="74"/>
      <c r="E6" s="74"/>
      <c r="F6" s="74"/>
    </row>
    <row r="7" ht="12.75">
      <c r="A7" s="68"/>
    </row>
    <row r="8" spans="1:6" ht="56.25" customHeight="1">
      <c r="A8" s="67" t="s">
        <v>3</v>
      </c>
      <c r="B8" s="73" t="s">
        <v>50</v>
      </c>
      <c r="C8" s="73"/>
      <c r="D8" s="73"/>
      <c r="E8" s="73"/>
      <c r="F8" s="73"/>
    </row>
    <row r="9" ht="12.75">
      <c r="A9" s="68"/>
    </row>
    <row r="10" spans="1:6" ht="29.25" customHeight="1">
      <c r="A10" s="67" t="s">
        <v>9</v>
      </c>
      <c r="B10" s="73" t="s">
        <v>54</v>
      </c>
      <c r="C10" s="74"/>
      <c r="D10" s="74"/>
      <c r="E10" s="74"/>
      <c r="F10" s="74"/>
    </row>
    <row r="11" spans="1:6" ht="12.75">
      <c r="A11" s="67"/>
      <c r="B11" s="63"/>
      <c r="C11" s="64"/>
      <c r="D11" s="64"/>
      <c r="E11" s="64"/>
      <c r="F11" s="64"/>
    </row>
    <row r="12" spans="1:6" ht="54.75" customHeight="1">
      <c r="A12" s="67" t="s">
        <v>61</v>
      </c>
      <c r="B12" s="73" t="s">
        <v>63</v>
      </c>
      <c r="C12" s="73"/>
      <c r="D12" s="73"/>
      <c r="E12" s="73"/>
      <c r="F12" s="73"/>
    </row>
    <row r="13" ht="12.75">
      <c r="A13" s="68"/>
    </row>
    <row r="14" spans="1:6" ht="66" customHeight="1">
      <c r="A14" s="69" t="s">
        <v>58</v>
      </c>
      <c r="B14" s="73" t="s">
        <v>0</v>
      </c>
      <c r="C14" s="74"/>
      <c r="D14" s="74"/>
      <c r="E14" s="74"/>
      <c r="F14" s="74"/>
    </row>
    <row r="15" ht="12.75">
      <c r="A15" s="68"/>
    </row>
    <row r="16" spans="1:6" ht="55.5" customHeight="1">
      <c r="A16" s="67" t="s">
        <v>51</v>
      </c>
      <c r="B16" s="73" t="s">
        <v>52</v>
      </c>
      <c r="C16" s="74"/>
      <c r="D16" s="74"/>
      <c r="E16" s="74"/>
      <c r="F16" s="74"/>
    </row>
    <row r="17" ht="12.75">
      <c r="A17" s="68"/>
    </row>
    <row r="18" spans="1:6" ht="84" customHeight="1">
      <c r="A18" s="69" t="s">
        <v>1</v>
      </c>
      <c r="B18" s="73" t="s">
        <v>67</v>
      </c>
      <c r="C18" s="73"/>
      <c r="D18" s="73"/>
      <c r="E18" s="73"/>
      <c r="F18" s="73"/>
    </row>
    <row r="19" ht="12.75">
      <c r="A19" s="68"/>
    </row>
    <row r="20" spans="1:6" ht="12.75">
      <c r="A20" s="67" t="s">
        <v>53</v>
      </c>
      <c r="B20" s="75" t="s">
        <v>55</v>
      </c>
      <c r="C20" s="75"/>
      <c r="D20" s="75"/>
      <c r="E20" s="75"/>
      <c r="F20" s="75"/>
    </row>
    <row r="21" ht="12.75">
      <c r="A21" s="68"/>
    </row>
    <row r="22" spans="1:6" ht="12.75">
      <c r="A22" s="67" t="s">
        <v>56</v>
      </c>
      <c r="B22" s="76" t="s">
        <v>57</v>
      </c>
      <c r="C22" s="76"/>
      <c r="D22" s="76"/>
      <c r="E22" s="76"/>
      <c r="F22" s="76"/>
    </row>
  </sheetData>
  <sheetProtection password="CD87" sheet="1" objects="1" scenarios="1" selectLockedCells="1" selectUnlockedCells="1"/>
  <mergeCells count="11">
    <mergeCell ref="B12:F12"/>
    <mergeCell ref="B16:F16"/>
    <mergeCell ref="B18:F18"/>
    <mergeCell ref="B20:F20"/>
    <mergeCell ref="B22:F22"/>
    <mergeCell ref="B14:F14"/>
    <mergeCell ref="A1:F1"/>
    <mergeCell ref="A4:F4"/>
    <mergeCell ref="B6:F6"/>
    <mergeCell ref="B8:F8"/>
    <mergeCell ref="B10:F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13"/>
  <sheetViews>
    <sheetView tabSelected="1" workbookViewId="0" topLeftCell="B1">
      <selection activeCell="B9" sqref="B9:T9"/>
    </sheetView>
  </sheetViews>
  <sheetFormatPr defaultColWidth="11.421875" defaultRowHeight="12.75"/>
  <cols>
    <col min="1" max="1" width="16.28125" style="0" hidden="1" customWidth="1"/>
    <col min="2" max="2" width="8.421875" style="0" customWidth="1"/>
    <col min="3" max="3" width="11.7109375" style="0" customWidth="1"/>
    <col min="4" max="4" width="10.7109375" style="0" customWidth="1"/>
    <col min="5" max="5" width="5.7109375" style="0" customWidth="1"/>
    <col min="6" max="21" width="4.7109375" style="0" customWidth="1"/>
    <col min="22" max="22" width="10.421875" style="0" bestFit="1" customWidth="1"/>
    <col min="23" max="23" width="8.421875" style="0" customWidth="1"/>
    <col min="24" max="25" width="10.7109375" style="0" customWidth="1"/>
    <col min="26" max="41" width="4.7109375" style="0" customWidth="1"/>
    <col min="42" max="43" width="16.28125" style="0" hidden="1" customWidth="1"/>
  </cols>
  <sheetData>
    <row r="1" spans="2:37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V1" s="32" t="s">
        <v>65</v>
      </c>
      <c r="W1" s="140" t="s">
        <v>66</v>
      </c>
      <c r="X1" s="140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2:37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V2" s="33" t="s">
        <v>64</v>
      </c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2:37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V3" s="65" t="s">
        <v>59</v>
      </c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2:37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V4" s="65" t="s">
        <v>60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2:37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V5" s="33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2:37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V6" s="33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2:37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V7" s="33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22:37" ht="12.75"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2:37" ht="30" customHeight="1">
      <c r="B9" s="131" t="s">
        <v>62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59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7:37" s="2" customFormat="1" ht="15">
      <c r="Q10" s="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7:37" s="2" customFormat="1" ht="15">
      <c r="Q11" s="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2:37" ht="15.75">
      <c r="B12" s="16" t="s">
        <v>2</v>
      </c>
      <c r="C12" s="17"/>
      <c r="D12" s="102"/>
      <c r="E12" s="102"/>
      <c r="F12" s="3"/>
      <c r="G12" s="3"/>
      <c r="H12" s="3"/>
      <c r="I12" s="3"/>
      <c r="J12" s="3"/>
      <c r="Q12" s="3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2:37" ht="15.75">
      <c r="B13" s="16"/>
      <c r="C13" s="17"/>
      <c r="D13" s="17"/>
      <c r="E13" s="17"/>
      <c r="F13" s="17"/>
      <c r="G13" s="17"/>
      <c r="H13" s="17"/>
      <c r="I13" s="17"/>
      <c r="J13" s="3"/>
      <c r="Q13" s="3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2:37" ht="15.75">
      <c r="B14" s="16" t="s">
        <v>3</v>
      </c>
      <c r="C14" s="17"/>
      <c r="D14" s="17" t="s">
        <v>4</v>
      </c>
      <c r="E14" s="18"/>
      <c r="F14" s="3"/>
      <c r="G14" s="17" t="s">
        <v>5</v>
      </c>
      <c r="H14" s="3"/>
      <c r="I14" s="3"/>
      <c r="J14" s="18"/>
      <c r="L14" s="22" t="str">
        <f>IF(OR(E14="",J14=""),"&lt;-- bitte Spieldistanz eingeben !","")</f>
        <v>&lt;-- bitte Spieldistanz eingeben !</v>
      </c>
      <c r="Q14" s="3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2:37" ht="15.75">
      <c r="B15" s="16"/>
      <c r="C15" s="17"/>
      <c r="D15" s="17"/>
      <c r="E15" s="17"/>
      <c r="F15" s="17"/>
      <c r="G15" s="17"/>
      <c r="H15" s="17"/>
      <c r="I15" s="17"/>
      <c r="J15" s="3"/>
      <c r="Q15" s="3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2:37" ht="15.75">
      <c r="B16" s="16" t="s">
        <v>6</v>
      </c>
      <c r="C16" s="17"/>
      <c r="D16" s="102"/>
      <c r="E16" s="102"/>
      <c r="F16" s="102"/>
      <c r="G16" s="102"/>
      <c r="H16" s="102"/>
      <c r="I16" s="17"/>
      <c r="J16" s="3"/>
      <c r="Q16" s="3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2:37" ht="15.75">
      <c r="B17" s="16"/>
      <c r="C17" s="17"/>
      <c r="D17" s="17"/>
      <c r="E17" s="17"/>
      <c r="F17" s="17"/>
      <c r="G17" s="20"/>
      <c r="H17" s="17"/>
      <c r="I17" s="17"/>
      <c r="J17" s="3"/>
      <c r="Q17" s="3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2:37" ht="15.75">
      <c r="B18" s="16" t="s">
        <v>7</v>
      </c>
      <c r="C18" s="17"/>
      <c r="D18" s="153"/>
      <c r="E18" s="153"/>
      <c r="F18" s="153"/>
      <c r="G18" s="153"/>
      <c r="H18" s="153"/>
      <c r="I18" s="17"/>
      <c r="J18" s="3"/>
      <c r="Q18" s="3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2:37" ht="15.75">
      <c r="B19" s="16"/>
      <c r="C19" s="17"/>
      <c r="D19" s="17"/>
      <c r="E19" s="17"/>
      <c r="F19" s="17"/>
      <c r="G19" s="20"/>
      <c r="H19" s="17"/>
      <c r="I19" s="17"/>
      <c r="J19" s="3"/>
      <c r="Q19" s="3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2:37" ht="15.75">
      <c r="B20" s="16" t="s">
        <v>8</v>
      </c>
      <c r="C20" s="17"/>
      <c r="D20" s="102"/>
      <c r="E20" s="102"/>
      <c r="F20" s="102"/>
      <c r="G20" s="102"/>
      <c r="H20" s="102"/>
      <c r="I20" s="17"/>
      <c r="J20" s="3"/>
      <c r="Q20" s="3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2:37" ht="15.75">
      <c r="B21" s="16"/>
      <c r="C21" s="17"/>
      <c r="D21" s="19"/>
      <c r="E21" s="19"/>
      <c r="F21" s="19"/>
      <c r="G21" s="19"/>
      <c r="H21" s="17"/>
      <c r="I21" s="17"/>
      <c r="J21" s="3"/>
      <c r="Q21" s="3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2:37" ht="15.75">
      <c r="B22" s="116" t="s">
        <v>61</v>
      </c>
      <c r="C22" s="116"/>
      <c r="D22" s="66">
        <v>1</v>
      </c>
      <c r="E22" s="19"/>
      <c r="F22" s="19"/>
      <c r="G22" s="19"/>
      <c r="H22" s="17"/>
      <c r="I22" s="17"/>
      <c r="J22" s="3"/>
      <c r="Q22" s="3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2:37" ht="15.75">
      <c r="B23" s="1"/>
      <c r="C23" s="2"/>
      <c r="D23" s="2"/>
      <c r="E23" s="2"/>
      <c r="F23" s="2"/>
      <c r="G23" s="2"/>
      <c r="H23" s="2"/>
      <c r="I23" s="2"/>
      <c r="Q23" s="3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2:37" ht="15.75">
      <c r="B24" s="1"/>
      <c r="C24" s="2"/>
      <c r="D24" s="2"/>
      <c r="E24" s="2"/>
      <c r="F24" s="2"/>
      <c r="G24" s="2"/>
      <c r="H24" s="2"/>
      <c r="I24" s="2"/>
      <c r="Q24" s="3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2:37" ht="18">
      <c r="B25" s="111" t="s">
        <v>9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Q25" s="3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2:37" s="28" customFormat="1" ht="18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Q26" s="29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s="7" customFormat="1" ht="15.75">
      <c r="A27" s="5"/>
      <c r="B27" s="27" t="s">
        <v>24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Q27" s="14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7:37" ht="12.75">
      <c r="Q28" s="3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2:37" ht="15.75">
      <c r="B29" s="47" t="s">
        <v>10</v>
      </c>
      <c r="C29" s="103" t="s">
        <v>11</v>
      </c>
      <c r="D29" s="105"/>
      <c r="E29" s="103" t="s">
        <v>12</v>
      </c>
      <c r="F29" s="104"/>
      <c r="G29" s="104"/>
      <c r="H29" s="105"/>
      <c r="I29" s="103" t="s">
        <v>13</v>
      </c>
      <c r="J29" s="104"/>
      <c r="K29" s="104"/>
      <c r="L29" s="104"/>
      <c r="M29" s="105"/>
      <c r="N29" s="115" t="s">
        <v>26</v>
      </c>
      <c r="O29" s="115"/>
      <c r="P29" s="115"/>
      <c r="R29" s="3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18.75" customHeight="1">
      <c r="A30" t="str">
        <f>C30&amp;", "&amp;E30</f>
        <v xml:space="preserve">, </v>
      </c>
      <c r="B30" s="15">
        <v>1</v>
      </c>
      <c r="C30" s="106"/>
      <c r="D30" s="108"/>
      <c r="E30" s="106"/>
      <c r="F30" s="109"/>
      <c r="G30" s="109"/>
      <c r="H30" s="110"/>
      <c r="I30" s="106"/>
      <c r="J30" s="107"/>
      <c r="K30" s="107"/>
      <c r="L30" s="107"/>
      <c r="M30" s="108"/>
      <c r="N30" s="112"/>
      <c r="O30" s="113"/>
      <c r="P30" s="114"/>
      <c r="R30" s="3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8.75" customHeight="1">
      <c r="A31" t="str">
        <f>C31&amp;", "&amp;E31</f>
        <v xml:space="preserve">, </v>
      </c>
      <c r="B31" s="15">
        <v>2</v>
      </c>
      <c r="C31" s="106"/>
      <c r="D31" s="108"/>
      <c r="E31" s="106"/>
      <c r="F31" s="109"/>
      <c r="G31" s="109"/>
      <c r="H31" s="110"/>
      <c r="I31" s="106"/>
      <c r="J31" s="107"/>
      <c r="K31" s="107"/>
      <c r="L31" s="107"/>
      <c r="M31" s="108"/>
      <c r="N31" s="112"/>
      <c r="O31" s="113"/>
      <c r="P31" s="114"/>
      <c r="R31" s="3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8.75" customHeight="1">
      <c r="A32" t="str">
        <f>C32&amp;", "&amp;E32</f>
        <v xml:space="preserve">, </v>
      </c>
      <c r="B32" s="15">
        <v>3</v>
      </c>
      <c r="C32" s="106"/>
      <c r="D32" s="108"/>
      <c r="E32" s="106"/>
      <c r="F32" s="109"/>
      <c r="G32" s="109"/>
      <c r="H32" s="110"/>
      <c r="I32" s="106"/>
      <c r="J32" s="109"/>
      <c r="K32" s="109"/>
      <c r="L32" s="109"/>
      <c r="M32" s="110"/>
      <c r="N32" s="112"/>
      <c r="O32" s="113"/>
      <c r="P32" s="114"/>
      <c r="R32" s="3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2:37" s="28" customFormat="1" ht="18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Q33" s="29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7" s="7" customFormat="1" ht="15.75">
      <c r="A34" s="5"/>
      <c r="B34" s="27" t="s">
        <v>25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Q34" s="14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s="7" customFormat="1" ht="12.75">
      <c r="A35" s="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4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s="7" customFormat="1" ht="15.75">
      <c r="A36" s="5"/>
      <c r="B36" s="47" t="s">
        <v>10</v>
      </c>
      <c r="C36" s="103" t="s">
        <v>11</v>
      </c>
      <c r="D36" s="105"/>
      <c r="E36" s="103" t="s">
        <v>12</v>
      </c>
      <c r="F36" s="104"/>
      <c r="G36" s="104"/>
      <c r="H36" s="105"/>
      <c r="I36" s="103" t="s">
        <v>13</v>
      </c>
      <c r="J36" s="104"/>
      <c r="K36" s="104"/>
      <c r="L36" s="104"/>
      <c r="M36" s="105"/>
      <c r="N36" s="115" t="s">
        <v>26</v>
      </c>
      <c r="O36" s="115"/>
      <c r="P36" s="115"/>
      <c r="Q36" s="14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s="7" customFormat="1" ht="18.75" customHeight="1">
      <c r="A37" t="str">
        <f>C37&amp;", "&amp;E37</f>
        <v xml:space="preserve">, </v>
      </c>
      <c r="B37" s="15">
        <v>1</v>
      </c>
      <c r="C37" s="106"/>
      <c r="D37" s="108"/>
      <c r="E37" s="106"/>
      <c r="F37" s="109"/>
      <c r="G37" s="109"/>
      <c r="H37" s="110"/>
      <c r="I37" s="106"/>
      <c r="J37" s="107"/>
      <c r="K37" s="107"/>
      <c r="L37" s="107"/>
      <c r="M37" s="108"/>
      <c r="N37" s="112"/>
      <c r="O37" s="113"/>
      <c r="P37" s="114"/>
      <c r="Q37" s="14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s="7" customFormat="1" ht="18.75" customHeight="1">
      <c r="A38" t="str">
        <f>C38&amp;", "&amp;E38</f>
        <v xml:space="preserve">, </v>
      </c>
      <c r="B38" s="15">
        <v>2</v>
      </c>
      <c r="C38" s="106"/>
      <c r="D38" s="108"/>
      <c r="E38" s="106"/>
      <c r="F38" s="109"/>
      <c r="G38" s="109"/>
      <c r="H38" s="110"/>
      <c r="I38" s="106"/>
      <c r="J38" s="107"/>
      <c r="K38" s="107"/>
      <c r="L38" s="107"/>
      <c r="M38" s="108"/>
      <c r="N38" s="112"/>
      <c r="O38" s="113"/>
      <c r="P38" s="114"/>
      <c r="Q38" s="14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s="7" customFormat="1" ht="18.75" customHeight="1">
      <c r="A39" t="str">
        <f>C39&amp;", "&amp;E39</f>
        <v xml:space="preserve">, </v>
      </c>
      <c r="B39" s="15">
        <v>3</v>
      </c>
      <c r="C39" s="106"/>
      <c r="D39" s="108"/>
      <c r="E39" s="106"/>
      <c r="F39" s="109"/>
      <c r="G39" s="109"/>
      <c r="H39" s="110"/>
      <c r="I39" s="106"/>
      <c r="J39" s="109"/>
      <c r="K39" s="109"/>
      <c r="L39" s="109"/>
      <c r="M39" s="110"/>
      <c r="N39" s="112"/>
      <c r="O39" s="113"/>
      <c r="P39" s="114"/>
      <c r="Q39" s="14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s="7" customFormat="1" ht="12.75">
      <c r="A40" s="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Q40" s="14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s="7" customFormat="1" ht="12.75">
      <c r="A41" s="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Q41" s="14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s="7" customFormat="1" ht="12.75">
      <c r="A42" s="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14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2:37" ht="18">
      <c r="B43" s="120" t="s">
        <v>24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56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s="7" customFormat="1" ht="12.75">
      <c r="A44" s="5"/>
      <c r="B44" s="6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s="7" customFormat="1" ht="15.75">
      <c r="A45" s="5"/>
      <c r="B45" s="134" t="s">
        <v>45</v>
      </c>
      <c r="C45" s="134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22:37" ht="12.75"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2:37" s="3" customFormat="1" ht="39" customHeight="1">
      <c r="B47" s="46" t="s">
        <v>23</v>
      </c>
      <c r="C47" s="117" t="s">
        <v>11</v>
      </c>
      <c r="D47" s="118"/>
      <c r="E47" s="119" t="s">
        <v>22</v>
      </c>
      <c r="F47" s="118"/>
      <c r="G47" s="117" t="s">
        <v>14</v>
      </c>
      <c r="H47" s="118"/>
      <c r="I47" s="117" t="s">
        <v>17</v>
      </c>
      <c r="J47" s="118"/>
      <c r="K47" s="117" t="s">
        <v>15</v>
      </c>
      <c r="L47" s="118"/>
      <c r="M47" s="117" t="s">
        <v>16</v>
      </c>
      <c r="N47" s="118"/>
      <c r="O47" s="4"/>
      <c r="V47" s="38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2:37" ht="15" customHeight="1">
      <c r="B48" s="24">
        <v>1</v>
      </c>
      <c r="C48" s="129" t="str">
        <f>A31</f>
        <v xml:space="preserve">, </v>
      </c>
      <c r="D48" s="130"/>
      <c r="E48" s="126" t="str">
        <f>IF(G48="","",IF(G48=G49,1,IF(G48&lt;G49,0,2)))</f>
        <v/>
      </c>
      <c r="F48" s="127"/>
      <c r="G48" s="128"/>
      <c r="H48" s="92"/>
      <c r="I48" s="91"/>
      <c r="J48" s="91"/>
      <c r="K48" s="87" t="e">
        <f aca="true" t="shared" si="0" ref="K48:K53">TRUNC(IF(G48="","",G48/I48),IF($D$22=1,2,3))</f>
        <v>#VALUE!</v>
      </c>
      <c r="L48" s="88"/>
      <c r="M48" s="91"/>
      <c r="N48" s="92"/>
      <c r="O48" s="77" t="str">
        <f aca="true" t="shared" si="1" ref="O48:O53">IF(E48="","",IF(OR(G48&gt;$E$14,I48&gt;$J$14),"&lt;&lt; Eingabe Punkte/Aufn. überprüfen",""))</f>
        <v/>
      </c>
      <c r="P48" s="78"/>
      <c r="Q48" s="78"/>
      <c r="R48" s="78"/>
      <c r="S48" s="78"/>
      <c r="T48" s="78"/>
      <c r="U48" s="78"/>
      <c r="V48" s="37">
        <v>2</v>
      </c>
      <c r="W48" s="32">
        <f>VLOOKUP(C48,$A$30:$P$32,14,FALSE)</f>
        <v>0</v>
      </c>
      <c r="X48" s="32">
        <f>VLOOKUP(C49,$A$30:$N$32,14,FALSE)</f>
        <v>0</v>
      </c>
      <c r="Y48" s="32">
        <f>G48</f>
        <v>0</v>
      </c>
      <c r="Z48" s="32">
        <f>G49</f>
        <v>0</v>
      </c>
      <c r="AA48" s="32">
        <f>I48</f>
        <v>0</v>
      </c>
      <c r="AB48" s="32" t="str">
        <f>I49</f>
        <v/>
      </c>
      <c r="AC48" s="32">
        <f>M48</f>
        <v>0</v>
      </c>
      <c r="AD48" s="32">
        <f>M49</f>
        <v>0</v>
      </c>
      <c r="AE48" s="32"/>
      <c r="AF48" s="32"/>
      <c r="AG48" s="32"/>
      <c r="AH48" s="32"/>
      <c r="AI48" s="32"/>
      <c r="AJ48" s="32"/>
      <c r="AK48" s="32"/>
    </row>
    <row r="49" spans="2:37" ht="15" customHeight="1">
      <c r="B49" s="25"/>
      <c r="C49" s="132" t="str">
        <f>A32</f>
        <v xml:space="preserve">, </v>
      </c>
      <c r="D49" s="133"/>
      <c r="E49" s="121" t="str">
        <f>IF(G48="","",IF(E48=1,1,IF(E48=2,0,IF(E48=0,2))))</f>
        <v/>
      </c>
      <c r="F49" s="122"/>
      <c r="G49" s="123"/>
      <c r="H49" s="94"/>
      <c r="I49" s="122" t="str">
        <f>IF(I48="","",I48)</f>
        <v/>
      </c>
      <c r="J49" s="122"/>
      <c r="K49" s="97" t="e">
        <f t="shared" si="0"/>
        <v>#VALUE!</v>
      </c>
      <c r="L49" s="98"/>
      <c r="M49" s="93"/>
      <c r="N49" s="94"/>
      <c r="O49" s="77" t="str">
        <f t="shared" si="1"/>
        <v/>
      </c>
      <c r="P49" s="78"/>
      <c r="Q49" s="78"/>
      <c r="R49" s="78"/>
      <c r="S49" s="78"/>
      <c r="T49" s="78"/>
      <c r="U49" s="78"/>
      <c r="V49" s="37">
        <v>3</v>
      </c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2:37" ht="15" customHeight="1">
      <c r="B50" s="23">
        <v>2</v>
      </c>
      <c r="C50" s="129" t="str">
        <f>A30</f>
        <v xml:space="preserve">, </v>
      </c>
      <c r="D50" s="130"/>
      <c r="E50" s="126" t="str">
        <f>IF(G50="","",IF(G50=G51,1,IF(G50&lt;G51,0,2)))</f>
        <v/>
      </c>
      <c r="F50" s="127"/>
      <c r="G50" s="128"/>
      <c r="H50" s="92"/>
      <c r="I50" s="91"/>
      <c r="J50" s="91"/>
      <c r="K50" s="87" t="e">
        <f t="shared" si="0"/>
        <v>#VALUE!</v>
      </c>
      <c r="L50" s="88"/>
      <c r="M50" s="91"/>
      <c r="N50" s="92"/>
      <c r="O50" s="77" t="str">
        <f t="shared" si="1"/>
        <v/>
      </c>
      <c r="P50" s="78"/>
      <c r="Q50" s="78"/>
      <c r="R50" s="78"/>
      <c r="S50" s="78"/>
      <c r="T50" s="78"/>
      <c r="U50" s="78"/>
      <c r="V50" s="37">
        <v>1</v>
      </c>
      <c r="W50" s="32">
        <f>VLOOKUP(C50,$A$30:$P$32,14,FALSE)</f>
        <v>0</v>
      </c>
      <c r="X50" s="32">
        <f>VLOOKUP(C51,$A$30:$N$32,14,FALSE)</f>
        <v>0</v>
      </c>
      <c r="Y50" s="32">
        <f>G50</f>
        <v>0</v>
      </c>
      <c r="Z50" s="32">
        <f>G51</f>
        <v>0</v>
      </c>
      <c r="AA50" s="32">
        <f>I50</f>
        <v>0</v>
      </c>
      <c r="AB50" s="32" t="str">
        <f>I51</f>
        <v/>
      </c>
      <c r="AC50" s="32">
        <f>M50</f>
        <v>0</v>
      </c>
      <c r="AD50" s="32">
        <f>M51</f>
        <v>0</v>
      </c>
      <c r="AE50" s="32"/>
      <c r="AF50" s="32" t="s">
        <v>40</v>
      </c>
      <c r="AG50" s="32"/>
      <c r="AH50" s="32"/>
      <c r="AI50" s="32"/>
      <c r="AJ50" s="32"/>
      <c r="AK50" s="32"/>
    </row>
    <row r="51" spans="2:37" ht="15" customHeight="1">
      <c r="B51" s="24"/>
      <c r="C51" s="132" t="str">
        <f>A32</f>
        <v xml:space="preserve">, </v>
      </c>
      <c r="D51" s="133"/>
      <c r="E51" s="121" t="str">
        <f>IF(G50="","",IF(E50=1,1,IF(E50=2,0,IF(E50=0,2))))</f>
        <v/>
      </c>
      <c r="F51" s="122"/>
      <c r="G51" s="123"/>
      <c r="H51" s="94"/>
      <c r="I51" s="122" t="str">
        <f>IF(I50="","",I50)</f>
        <v/>
      </c>
      <c r="J51" s="122"/>
      <c r="K51" s="97" t="e">
        <f t="shared" si="0"/>
        <v>#VALUE!</v>
      </c>
      <c r="L51" s="98"/>
      <c r="M51" s="93"/>
      <c r="N51" s="94"/>
      <c r="O51" s="77" t="str">
        <f t="shared" si="1"/>
        <v/>
      </c>
      <c r="P51" s="78"/>
      <c r="Q51" s="78"/>
      <c r="R51" s="78"/>
      <c r="S51" s="78"/>
      <c r="T51" s="78"/>
      <c r="U51" s="78"/>
      <c r="V51" s="37">
        <v>3</v>
      </c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2:37" ht="15" customHeight="1">
      <c r="B52" s="23">
        <v>3</v>
      </c>
      <c r="C52" s="129" t="str">
        <f>A30</f>
        <v xml:space="preserve">, </v>
      </c>
      <c r="D52" s="130"/>
      <c r="E52" s="126" t="str">
        <f>IF(G52="","",IF(G52=G53,1,IF(G52&lt;G53,0,2)))</f>
        <v/>
      </c>
      <c r="F52" s="127"/>
      <c r="G52" s="128"/>
      <c r="H52" s="92"/>
      <c r="I52" s="91"/>
      <c r="J52" s="91"/>
      <c r="K52" s="87" t="e">
        <f t="shared" si="0"/>
        <v>#VALUE!</v>
      </c>
      <c r="L52" s="88"/>
      <c r="M52" s="91"/>
      <c r="N52" s="92"/>
      <c r="O52" s="77" t="str">
        <f t="shared" si="1"/>
        <v/>
      </c>
      <c r="P52" s="78"/>
      <c r="Q52" s="78"/>
      <c r="R52" s="78"/>
      <c r="S52" s="78"/>
      <c r="T52" s="78"/>
      <c r="U52" s="78"/>
      <c r="V52" s="37">
        <v>1</v>
      </c>
      <c r="W52" s="32">
        <f>VLOOKUP(C52,$A$30:$P$32,14,FALSE)</f>
        <v>0</v>
      </c>
      <c r="X52" s="32">
        <f>VLOOKUP(C53,$A$30:$N$32,14,FALSE)</f>
        <v>0</v>
      </c>
      <c r="Y52" s="32">
        <f>G52</f>
        <v>0</v>
      </c>
      <c r="Z52" s="32">
        <f>G53</f>
        <v>0</v>
      </c>
      <c r="AA52" s="32">
        <f>I52</f>
        <v>0</v>
      </c>
      <c r="AB52" s="32" t="str">
        <f>I53</f>
        <v/>
      </c>
      <c r="AC52" s="32">
        <f>M52</f>
        <v>0</v>
      </c>
      <c r="AD52" s="32">
        <f>M53</f>
        <v>0</v>
      </c>
      <c r="AE52" s="32"/>
      <c r="AF52" s="32"/>
      <c r="AG52" s="32"/>
      <c r="AH52" s="32"/>
      <c r="AI52" s="32"/>
      <c r="AJ52" s="32"/>
      <c r="AK52" s="32"/>
    </row>
    <row r="53" spans="2:37" ht="15" customHeight="1">
      <c r="B53" s="25"/>
      <c r="C53" s="138" t="str">
        <f>A31</f>
        <v xml:space="preserve">, </v>
      </c>
      <c r="D53" s="139"/>
      <c r="E53" s="121" t="str">
        <f>IF(G52="","",IF(E52=1,1,IF(E52=2,0,IF(E52=0,2))))</f>
        <v/>
      </c>
      <c r="F53" s="122"/>
      <c r="G53" s="123"/>
      <c r="H53" s="94"/>
      <c r="I53" s="122" t="str">
        <f>IF(I52="","",I52)</f>
        <v/>
      </c>
      <c r="J53" s="122"/>
      <c r="K53" s="82" t="e">
        <f t="shared" si="0"/>
        <v>#VALUE!</v>
      </c>
      <c r="L53" s="83"/>
      <c r="M53" s="93"/>
      <c r="N53" s="94"/>
      <c r="O53" s="77" t="str">
        <f t="shared" si="1"/>
        <v/>
      </c>
      <c r="P53" s="78"/>
      <c r="Q53" s="78"/>
      <c r="R53" s="78"/>
      <c r="S53" s="78"/>
      <c r="T53" s="78"/>
      <c r="U53" s="78"/>
      <c r="V53" s="37">
        <v>2</v>
      </c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ht="15" customHeight="1">
      <c r="V54" s="39"/>
    </row>
    <row r="55" ht="15" customHeight="1">
      <c r="V55" s="39"/>
    </row>
    <row r="56" spans="2:40" ht="15" customHeight="1">
      <c r="B56" s="134" t="s">
        <v>44</v>
      </c>
      <c r="C56" s="134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V56" s="39"/>
      <c r="W56" s="99" t="s">
        <v>43</v>
      </c>
      <c r="X56" s="99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22:23" s="5" customFormat="1" ht="12.75">
      <c r="V57" s="40"/>
      <c r="W57" s="50"/>
    </row>
    <row r="58" spans="2:43" ht="31.5" customHeight="1">
      <c r="B58" s="46" t="s">
        <v>18</v>
      </c>
      <c r="C58" s="117" t="s">
        <v>11</v>
      </c>
      <c r="D58" s="118"/>
      <c r="E58" s="84" t="s">
        <v>13</v>
      </c>
      <c r="F58" s="84"/>
      <c r="G58" s="84"/>
      <c r="H58" s="84"/>
      <c r="I58" s="119" t="s">
        <v>22</v>
      </c>
      <c r="J58" s="118"/>
      <c r="K58" s="84" t="s">
        <v>14</v>
      </c>
      <c r="L58" s="84"/>
      <c r="M58" s="84" t="s">
        <v>17</v>
      </c>
      <c r="N58" s="84"/>
      <c r="O58" s="84" t="s">
        <v>15</v>
      </c>
      <c r="P58" s="84"/>
      <c r="Q58" s="84" t="s">
        <v>19</v>
      </c>
      <c r="R58" s="84"/>
      <c r="S58" s="84" t="s">
        <v>16</v>
      </c>
      <c r="T58" s="84"/>
      <c r="U58" s="57"/>
      <c r="V58" s="39"/>
      <c r="W58" s="55" t="s">
        <v>18</v>
      </c>
      <c r="X58" s="100" t="s">
        <v>11</v>
      </c>
      <c r="Y58" s="101"/>
      <c r="Z58" s="86" t="s">
        <v>13</v>
      </c>
      <c r="AA58" s="86"/>
      <c r="AB58" s="86"/>
      <c r="AC58" s="86"/>
      <c r="AD58" s="90" t="s">
        <v>22</v>
      </c>
      <c r="AE58" s="86"/>
      <c r="AF58" s="86" t="s">
        <v>14</v>
      </c>
      <c r="AG58" s="86"/>
      <c r="AH58" s="86" t="s">
        <v>17</v>
      </c>
      <c r="AI58" s="86"/>
      <c r="AJ58" s="86" t="s">
        <v>15</v>
      </c>
      <c r="AK58" s="86"/>
      <c r="AL58" s="86" t="s">
        <v>19</v>
      </c>
      <c r="AM58" s="86"/>
      <c r="AN58" s="86" t="s">
        <v>16</v>
      </c>
      <c r="AO58" s="86"/>
      <c r="AP58" s="8" t="s">
        <v>21</v>
      </c>
      <c r="AQ58" s="8" t="s">
        <v>20</v>
      </c>
    </row>
    <row r="59" spans="2:43" ht="12.75">
      <c r="B59" s="45">
        <v>1</v>
      </c>
      <c r="C59" s="135" t="str">
        <f>IF(ISERROR(IF(AH59&lt;&gt;"",VLOOKUP(B59,$W$59:$AN$61,2,FALSE),"")),"",IF(AH59&lt;&gt;"",VLOOKUP(B59,$W$59:$AN$61,2,FALSE),""))</f>
        <v/>
      </c>
      <c r="D59" s="136"/>
      <c r="E59" s="137" t="str">
        <f>IF(ISERROR(IF(AH59&lt;&gt;"",VLOOKUP(B59,$W$59:$AN$61,5,FALSE),"")),"",IF(AH59&lt;&gt;"",VLOOKUP(B59,$W$59:$AN$61,4,FALSE),""))</f>
        <v/>
      </c>
      <c r="F59" s="137"/>
      <c r="G59" s="137"/>
      <c r="H59" s="137"/>
      <c r="I59" s="124" t="str">
        <f>IF(ISERROR(IF(AH59&lt;&gt;"",VLOOKUP(B59,$W$59:$AN$61,7,FALSE),"")),"",IF(AH59&lt;&gt;"",VLOOKUP(B59,$W$59:$AN$61,8,FALSE),""))</f>
        <v/>
      </c>
      <c r="J59" s="125"/>
      <c r="K59" s="79" t="str">
        <f>IF(ISERROR(IF(AH59&lt;&gt;"",VLOOKUP(B59,$W$59:$AN$61,9,FALSE),"")),"",IF(AH59&lt;&gt;"",VLOOKUP(B59,$W$59:$AN$61,10,FALSE),""))</f>
        <v/>
      </c>
      <c r="L59" s="79"/>
      <c r="M59" s="79" t="str">
        <f>IF(ISERROR(IF(AH59&lt;&gt;"",VLOOKUP(B59,$W$59:$AN$61,11,FALSE),"")),"",IF(AH59&lt;&gt;"",VLOOKUP(B59,$W$59:$AN$61,12,FALSE),""))</f>
        <v/>
      </c>
      <c r="N59" s="79"/>
      <c r="O59" s="87" t="str">
        <f>IF(ISERROR(IF(AH59&lt;&gt;"",VLOOKUP(B59,$W$59:$AN$61,13,FALSE),"")),"",IF(AH59&lt;&gt;"",VLOOKUP(B59,$W$59:$AN$61,14,FALSE),""))</f>
        <v/>
      </c>
      <c r="P59" s="88"/>
      <c r="Q59" s="87" t="str">
        <f>IF(ISERROR(IF(AH59&lt;&gt;"",VLOOKUP(B59,$W$59:$AN$61,15,FALSE),"")),"",IF(AH59&lt;&gt;"",VLOOKUP(B59,$W$59:$AN$61,16,FALSE),""))</f>
        <v/>
      </c>
      <c r="R59" s="88"/>
      <c r="S59" s="79" t="str">
        <f>IF(ISERROR(IF(AH59&lt;&gt;"",VLOOKUP(B59,$W$59:$AN$61,17,FALSE),"")),"",IF(AH59&lt;&gt;"",VLOOKUP(B59,$W$59:$AN$61,18,FALSE),""))</f>
        <v/>
      </c>
      <c r="T59" s="79"/>
      <c r="U59" s="58"/>
      <c r="V59" s="40"/>
      <c r="W59" s="21" t="str">
        <f>IF(AQ59=FALSE,"",RANK(AQ59,$AQ$59:$AQ$61,0))</f>
        <v/>
      </c>
      <c r="X59" s="95" t="str">
        <f>A30</f>
        <v xml:space="preserve">, </v>
      </c>
      <c r="Y59" s="96"/>
      <c r="Z59" s="89">
        <f>I30</f>
        <v>0</v>
      </c>
      <c r="AA59" s="89"/>
      <c r="AB59" s="89"/>
      <c r="AC59" s="89"/>
      <c r="AD59" s="85">
        <f>SUM(E50,E52)</f>
        <v>0</v>
      </c>
      <c r="AE59" s="85"/>
      <c r="AF59" s="85">
        <f>SUM(G50,G52)</f>
        <v>0</v>
      </c>
      <c r="AG59" s="85"/>
      <c r="AH59" s="85">
        <f>SUM(I50,I52)</f>
        <v>0</v>
      </c>
      <c r="AI59" s="85"/>
      <c r="AJ59" s="87" t="e">
        <f>TRUNC(AF59/AH59,IF(D22=1,2,3))</f>
        <v>#DIV/0!</v>
      </c>
      <c r="AK59" s="88"/>
      <c r="AL59" s="87" t="e">
        <f>IF(AP59,AP59,"--")</f>
        <v>#VALUE!</v>
      </c>
      <c r="AM59" s="88"/>
      <c r="AN59" s="85">
        <f>MAX(M50,M52)</f>
        <v>0</v>
      </c>
      <c r="AO59" s="85"/>
      <c r="AP59" s="9" t="e">
        <f>MAX(IF(E50&gt;=1,K50,0),IF(E52&gt;=1,K52,0))</f>
        <v>#VALUE!</v>
      </c>
      <c r="AQ59" s="11" t="b">
        <f>IF(AH59,IF(AD59=0,AJ59*10000000000+AN59,AD59*10000000000000+AJ59*10000000000+AL59*100000+AN59))</f>
        <v>0</v>
      </c>
    </row>
    <row r="60" spans="2:43" ht="12.75">
      <c r="B60" s="12">
        <v>2</v>
      </c>
      <c r="C60" s="135" t="str">
        <f>IF(ISERROR(IF(AH60&lt;&gt;"",VLOOKUP(B60,$W$59:$AN$61,2,FALSE),"")),"",IF(AH60&lt;&gt;"",VLOOKUP(B60,$W$59:$AN$61,2,FALSE),""))</f>
        <v/>
      </c>
      <c r="D60" s="136"/>
      <c r="E60" s="137" t="str">
        <f>IF(ISERROR(IF(AH60&lt;&gt;"",VLOOKUP(B60,$W$59:$AN$61,5,FALSE),"")),"",IF(AH60&lt;&gt;"",VLOOKUP(B60,$W$59:$AN$61,4,FALSE),""))</f>
        <v/>
      </c>
      <c r="F60" s="137"/>
      <c r="G60" s="137"/>
      <c r="H60" s="137"/>
      <c r="I60" s="124" t="str">
        <f>IF(ISERROR(IF(AH60&lt;&gt;"",VLOOKUP(B60,$W$59:$AN$61,7,FALSE),"")),"",IF(AH60&lt;&gt;"",VLOOKUP(B60,$W$59:$AN$61,8,FALSE),""))</f>
        <v/>
      </c>
      <c r="J60" s="125"/>
      <c r="K60" s="79" t="str">
        <f>IF(ISERROR(IF(AH60&lt;&gt;"",VLOOKUP(B60,$W$59:$AN$61,9,FALSE),"")),"",IF(AH60&lt;&gt;"",VLOOKUP(B60,$W$59:$AN$61,10,FALSE),""))</f>
        <v/>
      </c>
      <c r="L60" s="79"/>
      <c r="M60" s="79" t="str">
        <f>IF(ISERROR(IF(AH60&lt;&gt;"",VLOOKUP(B60,$W$59:$AN$61,11,FALSE),"")),"",IF(AH60&lt;&gt;"",VLOOKUP(B60,$W$59:$AN$61,12,FALSE),""))</f>
        <v/>
      </c>
      <c r="N60" s="79"/>
      <c r="O60" s="87" t="str">
        <f>IF(ISERROR(IF(AH60&lt;&gt;"",VLOOKUP(B60,$W$59:$AN$61,13,FALSE),"")),"",IF(AH60&lt;&gt;"",VLOOKUP(B60,$W$59:$AN$61,14,FALSE),""))</f>
        <v/>
      </c>
      <c r="P60" s="88"/>
      <c r="Q60" s="87" t="str">
        <f>IF(ISERROR(IF(AH60&lt;&gt;"",VLOOKUP(B60,$W$59:$AN$61,15,FALSE),"")),"",IF(AH60&lt;&gt;"",VLOOKUP(B60,$W$59:$AN$61,16,FALSE),""))</f>
        <v/>
      </c>
      <c r="R60" s="88"/>
      <c r="S60" s="79" t="str">
        <f>IF(ISERROR(IF(AH60&lt;&gt;"",VLOOKUP(B60,$W$59:$AN$61,17,FALSE),"")),"",IF(AH60&lt;&gt;"",VLOOKUP(B60,$W$59:$AN$61,18,FALSE),""))</f>
        <v/>
      </c>
      <c r="T60" s="79"/>
      <c r="U60" s="58"/>
      <c r="V60" s="39"/>
      <c r="W60" s="21" t="str">
        <f>IF(AQ60=FALSE,"",RANK(AQ60,$AQ$59:$AQ$61,0))</f>
        <v/>
      </c>
      <c r="X60" s="95" t="str">
        <f>A31</f>
        <v xml:space="preserve">, </v>
      </c>
      <c r="Y60" s="96"/>
      <c r="Z60" s="89">
        <f>I31</f>
        <v>0</v>
      </c>
      <c r="AA60" s="89"/>
      <c r="AB60" s="89"/>
      <c r="AC60" s="89"/>
      <c r="AD60" s="85">
        <f>SUM(E48,E53)</f>
        <v>0</v>
      </c>
      <c r="AE60" s="85"/>
      <c r="AF60" s="85">
        <f>SUM(G48,G53)</f>
        <v>0</v>
      </c>
      <c r="AG60" s="85"/>
      <c r="AH60" s="85">
        <f>SUM(I48,I53)</f>
        <v>0</v>
      </c>
      <c r="AI60" s="85"/>
      <c r="AJ60" s="87" t="e">
        <f>TRUNC(AF60/AH60,2)</f>
        <v>#DIV/0!</v>
      </c>
      <c r="AK60" s="88"/>
      <c r="AL60" s="87" t="e">
        <f>IF(AP60,AP60,"--")</f>
        <v>#VALUE!</v>
      </c>
      <c r="AM60" s="88"/>
      <c r="AN60" s="85">
        <f>MAX(M48,M53)</f>
        <v>0</v>
      </c>
      <c r="AO60" s="85"/>
      <c r="AP60" s="10" t="e">
        <f>MAX(IF(E48&gt;=1,K48,0),IF(E53&gt;=1,K53,0))</f>
        <v>#VALUE!</v>
      </c>
      <c r="AQ60" s="11" t="b">
        <f>IF(AH60,IF(AD60=0,AJ60*10000000000+AN60,AD60*10000000000000+AJ60*10000000000+AL60*100000+AN60))</f>
        <v>0</v>
      </c>
    </row>
    <row r="61" spans="2:43" ht="12.75">
      <c r="B61" s="12">
        <v>3</v>
      </c>
      <c r="C61" s="135" t="str">
        <f>IF(ISERROR(IF(AH61&lt;&gt;"",VLOOKUP(B61,$W$59:$AN$61,2,FALSE),"")),"",IF(AH61&lt;&gt;"",VLOOKUP(B61,$W$59:$AN$61,2,FALSE),""))</f>
        <v/>
      </c>
      <c r="D61" s="136"/>
      <c r="E61" s="137" t="str">
        <f>IF(ISERROR(IF(AH61&lt;&gt;"",VLOOKUP(B61,$W$59:$AN$61,5,FALSE),"")),"",IF(AH61&lt;&gt;"",VLOOKUP(B61,$W$59:$AN$61,4,FALSE),""))</f>
        <v/>
      </c>
      <c r="F61" s="137"/>
      <c r="G61" s="137"/>
      <c r="H61" s="137"/>
      <c r="I61" s="124" t="str">
        <f>IF(ISERROR(IF(AH61&lt;&gt;"",VLOOKUP(B61,$W$59:$AN$61,7,FALSE),"")),"",IF(AH61&lt;&gt;"",VLOOKUP(B61,$W$59:$AN$61,8,FALSE),""))</f>
        <v/>
      </c>
      <c r="J61" s="125"/>
      <c r="K61" s="79" t="str">
        <f>IF(ISERROR(IF(AH61&lt;&gt;"",VLOOKUP(B61,$W$59:$AN$61,9,FALSE),"")),"",IF(AH61&lt;&gt;"",VLOOKUP(B61,$W$59:$AN$61,10,FALSE),""))</f>
        <v/>
      </c>
      <c r="L61" s="79"/>
      <c r="M61" s="79" t="str">
        <f>IF(ISERROR(IF(AH61&lt;&gt;"",VLOOKUP(B61,$W$59:$AN$61,11,FALSE),"")),"",IF(AH61&lt;&gt;"",VLOOKUP(B61,$W$59:$AN$61,12,FALSE),""))</f>
        <v/>
      </c>
      <c r="N61" s="79"/>
      <c r="O61" s="80" t="str">
        <f>IF(ISERROR(IF(AH61&lt;&gt;"",VLOOKUP(B61,$W$59:$AN$61,13,FALSE),"")),"",IF(AH61&lt;&gt;"",VLOOKUP(B61,$W$59:$AN$61,14,FALSE),""))</f>
        <v/>
      </c>
      <c r="P61" s="81"/>
      <c r="Q61" s="80" t="str">
        <f>IF(ISERROR(IF(AH61&lt;&gt;"",VLOOKUP(B61,$W$59:$AN$61,15,FALSE),"")),"",IF(AH61&lt;&gt;"",VLOOKUP(B61,$W$59:$AN$61,16,FALSE),""))</f>
        <v/>
      </c>
      <c r="R61" s="81"/>
      <c r="S61" s="79" t="str">
        <f>IF(ISERROR(IF(AH61&lt;&gt;"",VLOOKUP(B61,$W$59:$AN$61,17,FALSE),"")),"",IF(AH61&lt;&gt;"",VLOOKUP(B61,$W$59:$AN$61,18,FALSE),""))</f>
        <v/>
      </c>
      <c r="T61" s="79"/>
      <c r="U61" s="58"/>
      <c r="V61" s="39"/>
      <c r="W61" s="21" t="str">
        <f>IF(AQ61=FALSE,"",RANK(AQ61,$AQ$59:$AQ$61,0))</f>
        <v/>
      </c>
      <c r="X61" s="95" t="str">
        <f>A32</f>
        <v xml:space="preserve">, </v>
      </c>
      <c r="Y61" s="96"/>
      <c r="Z61" s="89">
        <f>I32</f>
        <v>0</v>
      </c>
      <c r="AA61" s="89"/>
      <c r="AB61" s="89"/>
      <c r="AC61" s="89"/>
      <c r="AD61" s="85">
        <f>SUM(E51,E49)</f>
        <v>0</v>
      </c>
      <c r="AE61" s="85"/>
      <c r="AF61" s="85">
        <f>SUM(G51,G49)</f>
        <v>0</v>
      </c>
      <c r="AG61" s="85"/>
      <c r="AH61" s="85">
        <f>SUM(I51,I49)</f>
        <v>0</v>
      </c>
      <c r="AI61" s="85"/>
      <c r="AJ61" s="80" t="e">
        <f>TRUNC(AF61/AH61,2)</f>
        <v>#DIV/0!</v>
      </c>
      <c r="AK61" s="81"/>
      <c r="AL61" s="80" t="e">
        <f>IF(AP61,AP61,"--")</f>
        <v>#VALUE!</v>
      </c>
      <c r="AM61" s="81"/>
      <c r="AN61" s="85">
        <f>MAX(M51,M49)</f>
        <v>0</v>
      </c>
      <c r="AO61" s="85"/>
      <c r="AP61" s="10" t="e">
        <f>MAX(IF(E51&gt;=1,K51,0),IF(E49&gt;=1,K49,0))</f>
        <v>#VALUE!</v>
      </c>
      <c r="AQ61" s="11" t="b">
        <f>IF(AH61,IF(AD61=0,AJ61*10000000000+AN61,AD61*10000000000000+AJ61*10000000000+AL61*100000+AN61))</f>
        <v>0</v>
      </c>
    </row>
    <row r="62" ht="12.75">
      <c r="V62" s="39"/>
    </row>
    <row r="63" ht="12.75">
      <c r="V63" s="39"/>
    </row>
    <row r="64" ht="12.75">
      <c r="V64" s="39"/>
    </row>
    <row r="65" spans="2:22" ht="18.75" customHeight="1">
      <c r="B65" s="120" t="s">
        <v>25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56"/>
      <c r="V65" s="39"/>
    </row>
    <row r="66" spans="2:43" ht="18.75" customHeight="1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41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2:43" ht="18.75" customHeight="1">
      <c r="B67" s="1" t="s">
        <v>45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41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ht="12.75">
      <c r="V68" s="39"/>
    </row>
    <row r="69" spans="2:43" ht="38.25" customHeight="1">
      <c r="B69" s="46" t="s">
        <v>23</v>
      </c>
      <c r="C69" s="117" t="s">
        <v>11</v>
      </c>
      <c r="D69" s="118"/>
      <c r="E69" s="119" t="s">
        <v>22</v>
      </c>
      <c r="F69" s="118"/>
      <c r="G69" s="117" t="s">
        <v>14</v>
      </c>
      <c r="H69" s="118"/>
      <c r="I69" s="117" t="s">
        <v>17</v>
      </c>
      <c r="J69" s="118"/>
      <c r="K69" s="117" t="s">
        <v>15</v>
      </c>
      <c r="L69" s="118"/>
      <c r="M69" s="117" t="s">
        <v>16</v>
      </c>
      <c r="N69" s="118"/>
      <c r="O69" s="4"/>
      <c r="P69" s="3"/>
      <c r="Q69" s="3"/>
      <c r="R69" s="3"/>
      <c r="S69" s="3"/>
      <c r="T69" s="3"/>
      <c r="U69" s="3"/>
      <c r="V69" s="42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2:40" ht="15.75">
      <c r="B70" s="24">
        <v>1</v>
      </c>
      <c r="C70" s="129" t="str">
        <f>A38</f>
        <v xml:space="preserve">, </v>
      </c>
      <c r="D70" s="130"/>
      <c r="E70" s="126" t="str">
        <f>IF(G70="","",IF(G70=G71,1,IF(G70&lt;G71,0,2)))</f>
        <v/>
      </c>
      <c r="F70" s="127"/>
      <c r="G70" s="128"/>
      <c r="H70" s="92"/>
      <c r="I70" s="91"/>
      <c r="J70" s="91"/>
      <c r="K70" s="87" t="e">
        <f aca="true" t="shared" si="2" ref="K70:K75">TRUNC(IF(G70="","",G70/I70),IF($D$22=1,2,3))</f>
        <v>#VALUE!</v>
      </c>
      <c r="L70" s="88"/>
      <c r="M70" s="91"/>
      <c r="N70" s="92"/>
      <c r="O70" s="77" t="str">
        <f aca="true" t="shared" si="3" ref="O70:O75">IF(E70="","",IF(OR(G70&gt;$E$14,I70&gt;$J$14),"&lt;&lt; Eingabe Punkte/Aufn. überprüfen",""))</f>
        <v/>
      </c>
      <c r="P70" s="78"/>
      <c r="Q70" s="78"/>
      <c r="R70" s="78"/>
      <c r="S70" s="78"/>
      <c r="T70" s="78"/>
      <c r="U70" s="78"/>
      <c r="V70" s="37">
        <v>2</v>
      </c>
      <c r="W70" s="32">
        <f>VLOOKUP(C70,$A$36:$P$39,14,FALSE)</f>
        <v>0</v>
      </c>
      <c r="X70" s="32">
        <f>VLOOKUP(C71,$A$36:$P$39,14,FALSE)</f>
        <v>0</v>
      </c>
      <c r="Y70" s="32">
        <f>G70</f>
        <v>0</v>
      </c>
      <c r="Z70" s="32">
        <f>G71</f>
        <v>0</v>
      </c>
      <c r="AA70" s="32">
        <f>I70</f>
        <v>0</v>
      </c>
      <c r="AB70" s="32" t="str">
        <f>I71</f>
        <v/>
      </c>
      <c r="AC70" s="32">
        <f>M70</f>
        <v>0</v>
      </c>
      <c r="AD70" s="32">
        <f>M71</f>
        <v>0</v>
      </c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2:40" ht="15.75">
      <c r="B71" s="25"/>
      <c r="C71" s="132" t="str">
        <f>A39</f>
        <v xml:space="preserve">, </v>
      </c>
      <c r="D71" s="133"/>
      <c r="E71" s="121" t="str">
        <f>IF(G70="","",IF(E70=1,1,IF(E70=2,0,IF(E70=0,2))))</f>
        <v/>
      </c>
      <c r="F71" s="122"/>
      <c r="G71" s="123"/>
      <c r="H71" s="94"/>
      <c r="I71" s="122" t="str">
        <f>IF(I70="","",I70)</f>
        <v/>
      </c>
      <c r="J71" s="122"/>
      <c r="K71" s="97" t="e">
        <f t="shared" si="2"/>
        <v>#VALUE!</v>
      </c>
      <c r="L71" s="98"/>
      <c r="M71" s="93"/>
      <c r="N71" s="94"/>
      <c r="O71" s="77" t="str">
        <f t="shared" si="3"/>
        <v/>
      </c>
      <c r="P71" s="78"/>
      <c r="Q71" s="78"/>
      <c r="R71" s="78"/>
      <c r="S71" s="78"/>
      <c r="T71" s="78"/>
      <c r="U71" s="78"/>
      <c r="V71" s="37">
        <v>3</v>
      </c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2:40" ht="15.75">
      <c r="B72" s="23">
        <v>2</v>
      </c>
      <c r="C72" s="129" t="str">
        <f>A37</f>
        <v xml:space="preserve">, </v>
      </c>
      <c r="D72" s="130"/>
      <c r="E72" s="126" t="str">
        <f>IF(G72="","",IF(G72=G73,1,IF(G72&lt;G73,0,2)))</f>
        <v/>
      </c>
      <c r="F72" s="127"/>
      <c r="G72" s="128"/>
      <c r="H72" s="92"/>
      <c r="I72" s="91"/>
      <c r="J72" s="91"/>
      <c r="K72" s="87" t="e">
        <f t="shared" si="2"/>
        <v>#VALUE!</v>
      </c>
      <c r="L72" s="88"/>
      <c r="M72" s="91"/>
      <c r="N72" s="92"/>
      <c r="O72" s="77" t="str">
        <f t="shared" si="3"/>
        <v/>
      </c>
      <c r="P72" s="78"/>
      <c r="Q72" s="78"/>
      <c r="R72" s="78"/>
      <c r="S72" s="78"/>
      <c r="T72" s="78"/>
      <c r="U72" s="78"/>
      <c r="V72" s="37">
        <v>1</v>
      </c>
      <c r="W72" s="32">
        <f>VLOOKUP(C72,$A$37:$P$39,14,FALSE)</f>
        <v>0</v>
      </c>
      <c r="X72" s="32">
        <f>VLOOKUP(C73,$A$36:$N$39,14,FALSE)</f>
        <v>0</v>
      </c>
      <c r="Y72" s="32">
        <f>G72</f>
        <v>0</v>
      </c>
      <c r="Z72" s="32">
        <f>G73</f>
        <v>0</v>
      </c>
      <c r="AA72" s="32">
        <f>I72</f>
        <v>0</v>
      </c>
      <c r="AB72" s="32" t="str">
        <f>I73</f>
        <v/>
      </c>
      <c r="AC72" s="32">
        <f>M72</f>
        <v>0</v>
      </c>
      <c r="AD72" s="32">
        <f>M73</f>
        <v>0</v>
      </c>
      <c r="AE72" s="32"/>
      <c r="AF72" s="32" t="s">
        <v>40</v>
      </c>
      <c r="AG72" s="32"/>
      <c r="AH72" s="32"/>
      <c r="AI72" s="32"/>
      <c r="AJ72" s="32"/>
      <c r="AK72" s="32"/>
      <c r="AL72" s="32"/>
      <c r="AM72" s="32"/>
      <c r="AN72" s="32"/>
    </row>
    <row r="73" spans="2:40" ht="15.75">
      <c r="B73" s="24"/>
      <c r="C73" s="132" t="str">
        <f>A39</f>
        <v xml:space="preserve">, </v>
      </c>
      <c r="D73" s="133"/>
      <c r="E73" s="121" t="str">
        <f>IF(G72="","",IF(E72=1,1,IF(E72=2,0,IF(E72=0,2))))</f>
        <v/>
      </c>
      <c r="F73" s="122"/>
      <c r="G73" s="123"/>
      <c r="H73" s="94"/>
      <c r="I73" s="122" t="str">
        <f>IF(I72="","",I72)</f>
        <v/>
      </c>
      <c r="J73" s="122"/>
      <c r="K73" s="97" t="e">
        <f t="shared" si="2"/>
        <v>#VALUE!</v>
      </c>
      <c r="L73" s="98"/>
      <c r="M73" s="93"/>
      <c r="N73" s="94"/>
      <c r="O73" s="77" t="str">
        <f t="shared" si="3"/>
        <v/>
      </c>
      <c r="P73" s="78"/>
      <c r="Q73" s="78"/>
      <c r="R73" s="78"/>
      <c r="S73" s="78"/>
      <c r="T73" s="78"/>
      <c r="U73" s="78"/>
      <c r="V73" s="37">
        <v>3</v>
      </c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2:40" ht="15.75">
      <c r="B74" s="23">
        <v>3</v>
      </c>
      <c r="C74" s="129" t="str">
        <f>A37</f>
        <v xml:space="preserve">, </v>
      </c>
      <c r="D74" s="130"/>
      <c r="E74" s="126" t="str">
        <f>IF(G74="","",IF(G74=G75,1,IF(G74&lt;G75,0,2)))</f>
        <v/>
      </c>
      <c r="F74" s="127"/>
      <c r="G74" s="128"/>
      <c r="H74" s="92"/>
      <c r="I74" s="91"/>
      <c r="J74" s="91"/>
      <c r="K74" s="87" t="e">
        <f t="shared" si="2"/>
        <v>#VALUE!</v>
      </c>
      <c r="L74" s="88"/>
      <c r="M74" s="91"/>
      <c r="N74" s="92"/>
      <c r="O74" s="77" t="str">
        <f t="shared" si="3"/>
        <v/>
      </c>
      <c r="P74" s="78"/>
      <c r="Q74" s="78"/>
      <c r="R74" s="78"/>
      <c r="S74" s="78"/>
      <c r="T74" s="78"/>
      <c r="U74" s="78"/>
      <c r="V74" s="37">
        <v>1</v>
      </c>
      <c r="W74" s="32">
        <f>VLOOKUP(C74,$A$37:$P$39,14,FALSE)</f>
        <v>0</v>
      </c>
      <c r="X74" s="32">
        <f>VLOOKUP(C75,$A$36:$N$39,14,FALSE)</f>
        <v>0</v>
      </c>
      <c r="Y74" s="32">
        <f>G74</f>
        <v>0</v>
      </c>
      <c r="Z74" s="32">
        <f>G75</f>
        <v>0</v>
      </c>
      <c r="AA74" s="32">
        <f>I74</f>
        <v>0</v>
      </c>
      <c r="AB74" s="32" t="str">
        <f>I75</f>
        <v/>
      </c>
      <c r="AC74" s="32">
        <f>M74</f>
        <v>0</v>
      </c>
      <c r="AD74" s="32">
        <f>M75</f>
        <v>0</v>
      </c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2:40" ht="15.75">
      <c r="B75" s="25"/>
      <c r="C75" s="138" t="str">
        <f>A38</f>
        <v xml:space="preserve">, </v>
      </c>
      <c r="D75" s="139"/>
      <c r="E75" s="121" t="str">
        <f>IF(G74="","",IF(E74=1,1,IF(E74=2,0,IF(E74=0,2))))</f>
        <v/>
      </c>
      <c r="F75" s="122"/>
      <c r="G75" s="123"/>
      <c r="H75" s="94"/>
      <c r="I75" s="122" t="str">
        <f>IF(I74="","",I74)</f>
        <v/>
      </c>
      <c r="J75" s="122"/>
      <c r="K75" s="82" t="e">
        <f t="shared" si="2"/>
        <v>#VALUE!</v>
      </c>
      <c r="L75" s="83"/>
      <c r="M75" s="93"/>
      <c r="N75" s="94"/>
      <c r="O75" s="77" t="str">
        <f t="shared" si="3"/>
        <v/>
      </c>
      <c r="P75" s="78"/>
      <c r="Q75" s="78"/>
      <c r="R75" s="78"/>
      <c r="S75" s="78"/>
      <c r="T75" s="78"/>
      <c r="U75" s="78"/>
      <c r="V75" s="37">
        <v>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22:40" ht="12.75">
      <c r="V76" s="43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22:40" ht="12.75">
      <c r="V77" s="43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2:40" ht="15.75">
      <c r="B78" s="134" t="s">
        <v>44</v>
      </c>
      <c r="C78" s="134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V78" s="43"/>
      <c r="W78" s="99" t="s">
        <v>43</v>
      </c>
      <c r="X78" s="99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ht="12.75">
      <c r="V79" s="39"/>
    </row>
    <row r="80" spans="2:43" ht="31.5" customHeight="1">
      <c r="B80" s="46" t="s">
        <v>18</v>
      </c>
      <c r="C80" s="117" t="s">
        <v>11</v>
      </c>
      <c r="D80" s="118"/>
      <c r="E80" s="84" t="s">
        <v>13</v>
      </c>
      <c r="F80" s="84"/>
      <c r="G80" s="84"/>
      <c r="H80" s="84"/>
      <c r="I80" s="119" t="s">
        <v>22</v>
      </c>
      <c r="J80" s="118"/>
      <c r="K80" s="84" t="s">
        <v>14</v>
      </c>
      <c r="L80" s="84"/>
      <c r="M80" s="84" t="s">
        <v>17</v>
      </c>
      <c r="N80" s="84"/>
      <c r="O80" s="84" t="s">
        <v>15</v>
      </c>
      <c r="P80" s="84"/>
      <c r="Q80" s="84" t="s">
        <v>19</v>
      </c>
      <c r="R80" s="84"/>
      <c r="S80" s="84" t="s">
        <v>16</v>
      </c>
      <c r="T80" s="84"/>
      <c r="U80" s="57"/>
      <c r="V80" s="39"/>
      <c r="W80" s="55" t="s">
        <v>18</v>
      </c>
      <c r="X80" s="100" t="s">
        <v>11</v>
      </c>
      <c r="Y80" s="101"/>
      <c r="Z80" s="86" t="s">
        <v>13</v>
      </c>
      <c r="AA80" s="86"/>
      <c r="AB80" s="86"/>
      <c r="AC80" s="86"/>
      <c r="AD80" s="90" t="s">
        <v>22</v>
      </c>
      <c r="AE80" s="86"/>
      <c r="AF80" s="86" t="s">
        <v>14</v>
      </c>
      <c r="AG80" s="86"/>
      <c r="AH80" s="86" t="s">
        <v>17</v>
      </c>
      <c r="AI80" s="86"/>
      <c r="AJ80" s="86" t="s">
        <v>15</v>
      </c>
      <c r="AK80" s="86"/>
      <c r="AL80" s="86" t="s">
        <v>19</v>
      </c>
      <c r="AM80" s="86"/>
      <c r="AN80" s="86" t="s">
        <v>16</v>
      </c>
      <c r="AO80" s="86"/>
      <c r="AP80" s="8" t="s">
        <v>21</v>
      </c>
      <c r="AQ80" s="8" t="s">
        <v>20</v>
      </c>
    </row>
    <row r="81" spans="2:43" ht="12.75">
      <c r="B81" s="45">
        <v>1</v>
      </c>
      <c r="C81" s="135" t="str">
        <f>IF(ISERROR(IF(AH81&lt;&gt;"",VLOOKUP(B81,$W$81:$AN$83,2,FALSE),"")),"",IF(AH81&lt;&gt;"",VLOOKUP(B81,$W$81:$AN$83,2,FALSE),""))</f>
        <v/>
      </c>
      <c r="D81" s="136"/>
      <c r="E81" s="137" t="str">
        <f>IF(ISERROR(IF(AH81&lt;&gt;"",VLOOKUP(B81,$W$81:$AN$83,5,FALSE),"")),"",IF(AH81&lt;&gt;"",VLOOKUP(B81,$W$81:$AN$83,4,FALSE),""))</f>
        <v/>
      </c>
      <c r="F81" s="137"/>
      <c r="G81" s="137"/>
      <c r="H81" s="137"/>
      <c r="I81" s="124" t="str">
        <f>IF(ISERROR(IF(AH81&lt;&gt;"",VLOOKUP(B81,$W$81:$AN$83,7,FALSE),"")),"",IF(AH81&lt;&gt;"",VLOOKUP(B81,$W$81:$AN$83,8,FALSE),""))</f>
        <v/>
      </c>
      <c r="J81" s="125"/>
      <c r="K81" s="79" t="str">
        <f>IF(ISERROR(IF(AH81&lt;&gt;"",VLOOKUP(B81,$W$81:$AN$83,9,FALSE),"")),"",IF(AH81&lt;&gt;"",VLOOKUP(B81,$W$81:$AN$83,10,FALSE),""))</f>
        <v/>
      </c>
      <c r="L81" s="79"/>
      <c r="M81" s="79" t="str">
        <f>IF(ISERROR(IF(AH81&lt;&gt;"",VLOOKUP(B81,$W$81:$AN$83,11,FALSE),"")),"",IF(AH81&lt;&gt;"",VLOOKUP(B81,$W$81:$AN$83,12,FALSE),""))</f>
        <v/>
      </c>
      <c r="N81" s="79"/>
      <c r="O81" s="141" t="str">
        <f>IF(ISERROR(IF(AH81&lt;&gt;"",VLOOKUP(B81,$W$81:$AN$83,13,FALSE),"")),"",IF(AH81&lt;&gt;"",VLOOKUP(B81,$W$81:$AN$83,14,FALSE),""))</f>
        <v/>
      </c>
      <c r="P81" s="141"/>
      <c r="Q81" s="141" t="str">
        <f>IF(ISERROR(IF(AH81&lt;&gt;"",VLOOKUP(B81,$W$81:$AN$83,15,FALSE),"")),"",IF(AH81&lt;&gt;"",VLOOKUP(B81,$W$81:$AN$83,16,FALSE),""))</f>
        <v/>
      </c>
      <c r="R81" s="141"/>
      <c r="S81" s="79" t="str">
        <f>IF(ISERROR(IF(AH81&lt;&gt;"",VLOOKUP(B81,$W$81:$AN$83,17,FALSE),"")),"",IF(AH81&lt;&gt;"",VLOOKUP(B81,$W$81:$AN$83,18,FALSE),""))</f>
        <v/>
      </c>
      <c r="T81" s="79"/>
      <c r="U81" s="58"/>
      <c r="V81" s="40"/>
      <c r="W81" s="21" t="str">
        <f>IF(AQ81=FALSE,"",RANK(AQ81,$AQ$81:$AQ$83,0))</f>
        <v/>
      </c>
      <c r="X81" s="95" t="str">
        <f>A37</f>
        <v xml:space="preserve">, </v>
      </c>
      <c r="Y81" s="96"/>
      <c r="Z81" s="89">
        <f>I37</f>
        <v>0</v>
      </c>
      <c r="AA81" s="89"/>
      <c r="AB81" s="89"/>
      <c r="AC81" s="89"/>
      <c r="AD81" s="85">
        <f>SUM(E72,E74)</f>
        <v>0</v>
      </c>
      <c r="AE81" s="85"/>
      <c r="AF81" s="85">
        <f>SUM(G72,G74)</f>
        <v>0</v>
      </c>
      <c r="AG81" s="85"/>
      <c r="AH81" s="85">
        <f>SUM(I72,I74)</f>
        <v>0</v>
      </c>
      <c r="AI81" s="85"/>
      <c r="AJ81" s="141" t="e">
        <f>TRUNC(AF81/AH81,IF($D$22=1,2,3))</f>
        <v>#DIV/0!</v>
      </c>
      <c r="AK81" s="141"/>
      <c r="AL81" s="141" t="e">
        <f>IF(AP81,AP81,"--")</f>
        <v>#VALUE!</v>
      </c>
      <c r="AM81" s="141"/>
      <c r="AN81" s="85">
        <f>MAX(M72,M74)</f>
        <v>0</v>
      </c>
      <c r="AO81" s="85"/>
      <c r="AP81" s="9" t="e">
        <f>MAX(IF(E72&gt;=1,K72,0),IF(E74&gt;=1,K74,0))</f>
        <v>#VALUE!</v>
      </c>
      <c r="AQ81" s="11" t="b">
        <f>IF(AH81,IF(AD81=0,AJ81*10000000000+AN81,AD81*10000000000000+AJ81*10000000000+AL81*100000+AN81))</f>
        <v>0</v>
      </c>
    </row>
    <row r="82" spans="2:43" ht="12.75">
      <c r="B82" s="12">
        <v>2</v>
      </c>
      <c r="C82" s="135" t="str">
        <f>IF(ISERROR(IF(AH82&lt;&gt;"",VLOOKUP(B82,$W$81:$AN$83,2,FALSE),"")),"",IF(AH82&lt;&gt;"",VLOOKUP(B82,$W$81:$AN$83,2,FALSE),""))</f>
        <v/>
      </c>
      <c r="D82" s="136"/>
      <c r="E82" s="137" t="str">
        <f>IF(ISERROR(IF(AH82&lt;&gt;"",VLOOKUP(B82,$W$81:$AN$83,5,FALSE),"")),"",IF(AH82&lt;&gt;"",VLOOKUP(B82,$W$81:$AN$83,4,FALSE),""))</f>
        <v/>
      </c>
      <c r="F82" s="137"/>
      <c r="G82" s="137"/>
      <c r="H82" s="137"/>
      <c r="I82" s="124" t="str">
        <f>IF(ISERROR(IF(AH82&lt;&gt;"",VLOOKUP(B82,$W$81:$AN$83,7,FALSE),"")),"",IF(AH82&lt;&gt;"",VLOOKUP(B82,$W$81:$AN$83,8,FALSE),""))</f>
        <v/>
      </c>
      <c r="J82" s="125"/>
      <c r="K82" s="79" t="str">
        <f>IF(ISERROR(IF(AH82&lt;&gt;"",VLOOKUP(B82,$W$81:$AN$83,9,FALSE),"")),"",IF(AH82&lt;&gt;"",VLOOKUP(B82,$W$81:$AN$83,10,FALSE),""))</f>
        <v/>
      </c>
      <c r="L82" s="79"/>
      <c r="M82" s="79" t="str">
        <f>IF(ISERROR(IF(AH82&lt;&gt;"",VLOOKUP(B82,$W$81:$AN$83,11,FALSE),"")),"",IF(AH82&lt;&gt;"",VLOOKUP(B82,$W$81:$AN$83,12,FALSE),""))</f>
        <v/>
      </c>
      <c r="N82" s="79"/>
      <c r="O82" s="141" t="str">
        <f>IF(ISERROR(IF(AH82&lt;&gt;"",VLOOKUP(B82,$W$81:$AN$83,13,FALSE),"")),"",IF(AH82&lt;&gt;"",VLOOKUP(B82,$W$81:$AN$83,14,FALSE),""))</f>
        <v/>
      </c>
      <c r="P82" s="141"/>
      <c r="Q82" s="141" t="str">
        <f>IF(ISERROR(IF(AH82&lt;&gt;"",VLOOKUP(B82,$W$81:$AN$83,15,FALSE),"")),"",IF(AH82&lt;&gt;"",VLOOKUP(B82,$W$81:$AN$83,16,FALSE),""))</f>
        <v/>
      </c>
      <c r="R82" s="141"/>
      <c r="S82" s="79" t="str">
        <f>IF(ISERROR(IF(AH82&lt;&gt;"",VLOOKUP(B82,$W$81:$AN$83,17,FALSE),"")),"",IF(AH82&lt;&gt;"",VLOOKUP(B82,$W$81:$AN$83,18,FALSE),""))</f>
        <v/>
      </c>
      <c r="T82" s="79"/>
      <c r="U82" s="58"/>
      <c r="V82" s="39"/>
      <c r="W82" s="21" t="str">
        <f>IF(AQ82=FALSE,"",RANK(AQ82,$AQ$81:$AQ$83,0))</f>
        <v/>
      </c>
      <c r="X82" s="95" t="str">
        <f>A38</f>
        <v xml:space="preserve">, </v>
      </c>
      <c r="Y82" s="96"/>
      <c r="Z82" s="89">
        <f>I38</f>
        <v>0</v>
      </c>
      <c r="AA82" s="89"/>
      <c r="AB82" s="89"/>
      <c r="AC82" s="89"/>
      <c r="AD82" s="85">
        <f>SUM(E70,E75)</f>
        <v>0</v>
      </c>
      <c r="AE82" s="85"/>
      <c r="AF82" s="85">
        <f>SUM(G70,G75)</f>
        <v>0</v>
      </c>
      <c r="AG82" s="85"/>
      <c r="AH82" s="85">
        <f>SUM(I70,I75)</f>
        <v>0</v>
      </c>
      <c r="AI82" s="85"/>
      <c r="AJ82" s="141" t="e">
        <f aca="true" t="shared" si="4" ref="AJ82:AJ83">TRUNC(AF82/AH82,IF($D$22=1,2,3))</f>
        <v>#DIV/0!</v>
      </c>
      <c r="AK82" s="141"/>
      <c r="AL82" s="141" t="e">
        <f>IF(AP82,AP82,"--")</f>
        <v>#VALUE!</v>
      </c>
      <c r="AM82" s="141"/>
      <c r="AN82" s="85">
        <f>MAX(M70,M75)</f>
        <v>0</v>
      </c>
      <c r="AO82" s="85"/>
      <c r="AP82" s="10" t="e">
        <f>MAX(IF(E70&gt;=1,K70,0),IF(E75&gt;=1,K75,0))</f>
        <v>#VALUE!</v>
      </c>
      <c r="AQ82" s="11" t="b">
        <f>IF(AH82,IF(AD82=0,AJ82*10000000000+AN82,AD82*10000000000000+AJ82*10000000000+AL82*100000+AN82))</f>
        <v>0</v>
      </c>
    </row>
    <row r="83" spans="2:43" ht="12.75">
      <c r="B83" s="12">
        <v>3</v>
      </c>
      <c r="C83" s="135" t="str">
        <f>IF(ISERROR(IF(AH83&lt;&gt;"",VLOOKUP(B83,$W$81:$AN$83,2,FALSE),"")),"",IF(AH83&lt;&gt;"",VLOOKUP(B83,$W$81:$AN$83,2,FALSE),""))</f>
        <v/>
      </c>
      <c r="D83" s="136"/>
      <c r="E83" s="137" t="str">
        <f>IF(ISERROR(IF(AH83&lt;&gt;"",VLOOKUP(B83,$W$81:$AN$83,5,FALSE),"")),"",IF(AH83&lt;&gt;"",VLOOKUP(B83,$W$81:$AN$83,4,FALSE),""))</f>
        <v/>
      </c>
      <c r="F83" s="137"/>
      <c r="G83" s="137"/>
      <c r="H83" s="137"/>
      <c r="I83" s="124" t="str">
        <f>IF(ISERROR(IF(AH83&lt;&gt;"",VLOOKUP(B83,$W$81:$AN$83,7,FALSE),"")),"",IF(AH83&lt;&gt;"",VLOOKUP(B83,$W$81:$AN$83,8,FALSE),""))</f>
        <v/>
      </c>
      <c r="J83" s="125"/>
      <c r="K83" s="79" t="str">
        <f>IF(ISERROR(IF(AH83&lt;&gt;"",VLOOKUP(B83,$W$81:$AN$83,9,FALSE),"")),"",IF(AH83&lt;&gt;"",VLOOKUP(B83,$W$81:$AN$83,10,FALSE),""))</f>
        <v/>
      </c>
      <c r="L83" s="79"/>
      <c r="M83" s="79" t="str">
        <f>IF(ISERROR(IF(AH83&lt;&gt;"",VLOOKUP(B83,$W$81:$AN$83,11,FALSE),"")),"",IF(AH83&lt;&gt;"",VLOOKUP(B83,$W$81:$AN$83,12,FALSE),""))</f>
        <v/>
      </c>
      <c r="N83" s="79"/>
      <c r="O83" s="141" t="str">
        <f>IF(ISERROR(IF(AH83&lt;&gt;"",VLOOKUP(B83,$W$81:$AN$83,13,FALSE),"")),"",IF(AH83&lt;&gt;"",VLOOKUP(B83,$W$81:$AN$83,14,FALSE),""))</f>
        <v/>
      </c>
      <c r="P83" s="141"/>
      <c r="Q83" s="141" t="str">
        <f>IF(ISERROR(IF(AH83&lt;&gt;"",VLOOKUP(B83,$W$81:$AN$83,15,FALSE),"")),"",IF(AH83&lt;&gt;"",VLOOKUP(B83,$W$81:$AN$83,16,FALSE),""))</f>
        <v/>
      </c>
      <c r="R83" s="141"/>
      <c r="S83" s="79" t="str">
        <f>IF(ISERROR(IF(AH83&lt;&gt;"",VLOOKUP(B83,$W$81:$AN$83,17,FALSE),"")),"",IF(AH83&lt;&gt;"",VLOOKUP(B83,$W$81:$AN$83,18,FALSE),""))</f>
        <v/>
      </c>
      <c r="T83" s="79"/>
      <c r="U83" s="58"/>
      <c r="V83" s="39"/>
      <c r="W83" s="21" t="str">
        <f>IF(AQ83=FALSE,"",RANK(AQ83,$AQ$81:$AQ$83,0))</f>
        <v/>
      </c>
      <c r="X83" s="95" t="str">
        <f>A39</f>
        <v xml:space="preserve">, </v>
      </c>
      <c r="Y83" s="96"/>
      <c r="Z83" s="89">
        <f>I39</f>
        <v>0</v>
      </c>
      <c r="AA83" s="89"/>
      <c r="AB83" s="89"/>
      <c r="AC83" s="89"/>
      <c r="AD83" s="85">
        <f>SUM(E73,E71)</f>
        <v>0</v>
      </c>
      <c r="AE83" s="85"/>
      <c r="AF83" s="85">
        <f>SUM(G73,G71)</f>
        <v>0</v>
      </c>
      <c r="AG83" s="85"/>
      <c r="AH83" s="85">
        <f>SUM(I73,I71)</f>
        <v>0</v>
      </c>
      <c r="AI83" s="85"/>
      <c r="AJ83" s="141" t="e">
        <f t="shared" si="4"/>
        <v>#DIV/0!</v>
      </c>
      <c r="AK83" s="141"/>
      <c r="AL83" s="141" t="e">
        <f>IF(AP83,AP83,"--")</f>
        <v>#VALUE!</v>
      </c>
      <c r="AM83" s="141"/>
      <c r="AN83" s="85">
        <f>MAX(M73,M71)</f>
        <v>0</v>
      </c>
      <c r="AO83" s="85"/>
      <c r="AP83" s="10" t="e">
        <f>MAX(IF(E73&gt;=1,K73,0),IF(E71&gt;=1,K71,0))</f>
        <v>#VALUE!</v>
      </c>
      <c r="AQ83" s="11" t="b">
        <f>IF(AH83,IF(AD83=0,AJ83*10000000000+AN83,AD83*10000000000000+AJ83*10000000000+AL83*100000+AN83))</f>
        <v>0</v>
      </c>
    </row>
    <row r="84" ht="12.75">
      <c r="V84" s="39"/>
    </row>
    <row r="85" ht="12.75">
      <c r="V85" s="39"/>
    </row>
    <row r="86" ht="12.75">
      <c r="V86" s="39"/>
    </row>
    <row r="87" spans="2:22" ht="18">
      <c r="B87" s="120" t="s">
        <v>27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56"/>
      <c r="V87" s="39"/>
    </row>
    <row r="88" spans="2:22" s="28" customFormat="1" ht="18">
      <c r="B88" s="30"/>
      <c r="V88" s="44"/>
    </row>
    <row r="89" spans="2:43" ht="15.75">
      <c r="B89" s="134" t="s">
        <v>45</v>
      </c>
      <c r="C89" s="134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7"/>
      <c r="P89" s="7"/>
      <c r="Q89" s="7"/>
      <c r="R89" s="7"/>
      <c r="S89" s="7"/>
      <c r="T89" s="7"/>
      <c r="U89" s="7"/>
      <c r="V89" s="41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ht="12.75">
      <c r="V90" s="39"/>
    </row>
    <row r="91" spans="2:43" ht="31.5" customHeight="1">
      <c r="B91" s="46" t="s">
        <v>23</v>
      </c>
      <c r="C91" s="117" t="s">
        <v>11</v>
      </c>
      <c r="D91" s="118"/>
      <c r="E91" s="119" t="s">
        <v>22</v>
      </c>
      <c r="F91" s="118"/>
      <c r="G91" s="117" t="s">
        <v>14</v>
      </c>
      <c r="H91" s="118"/>
      <c r="I91" s="117" t="s">
        <v>17</v>
      </c>
      <c r="J91" s="118"/>
      <c r="K91" s="117" t="s">
        <v>15</v>
      </c>
      <c r="L91" s="118"/>
      <c r="M91" s="117" t="s">
        <v>16</v>
      </c>
      <c r="N91" s="118"/>
      <c r="O91" s="4"/>
      <c r="P91" s="3"/>
      <c r="Q91" s="3"/>
      <c r="R91" s="3"/>
      <c r="S91" s="3"/>
      <c r="T91" s="3"/>
      <c r="U91" s="3"/>
      <c r="V91" s="42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2:32" ht="15.75">
      <c r="B92" s="24" t="s">
        <v>28</v>
      </c>
      <c r="C92" s="129" t="str">
        <f>C59</f>
        <v/>
      </c>
      <c r="D92" s="130"/>
      <c r="E92" s="126" t="str">
        <f>IF(G92="","",IF(G92=G93,1,IF(G92&lt;G93,0,2)))</f>
        <v/>
      </c>
      <c r="F92" s="127"/>
      <c r="G92" s="128"/>
      <c r="H92" s="92"/>
      <c r="I92" s="91"/>
      <c r="J92" s="91"/>
      <c r="K92" s="143" t="e">
        <f>TRUNC(IF(G92="","",G92/I92),IF($D$22=1,2,3))</f>
        <v>#VALUE!</v>
      </c>
      <c r="L92" s="143"/>
      <c r="M92" s="91"/>
      <c r="N92" s="92"/>
      <c r="O92" s="77"/>
      <c r="P92" s="78"/>
      <c r="Q92" s="78"/>
      <c r="R92" s="78"/>
      <c r="S92" s="78"/>
      <c r="T92" s="78"/>
      <c r="U92" s="78"/>
      <c r="V92" s="37" t="s">
        <v>32</v>
      </c>
      <c r="W92" s="32" t="e">
        <f>VLOOKUP(C92,$A$30:$P$39,14,FALSE)</f>
        <v>#N/A</v>
      </c>
      <c r="X92" s="32" t="e">
        <f>VLOOKUP(C93,$A$30:$P$39,14,FALSE)</f>
        <v>#N/A</v>
      </c>
      <c r="Y92" s="32">
        <f>G92</f>
        <v>0</v>
      </c>
      <c r="Z92" s="32">
        <f>G93</f>
        <v>0</v>
      </c>
      <c r="AA92" s="32">
        <f>I92</f>
        <v>0</v>
      </c>
      <c r="AB92" s="32" t="str">
        <f>I93</f>
        <v/>
      </c>
      <c r="AC92" s="32">
        <f>M92</f>
        <v>0</v>
      </c>
      <c r="AD92" s="32">
        <f>M93</f>
        <v>0</v>
      </c>
      <c r="AE92" s="32"/>
      <c r="AF92" s="32"/>
    </row>
    <row r="93" spans="2:32" ht="15.75">
      <c r="B93" s="25"/>
      <c r="C93" s="132" t="str">
        <f>C82</f>
        <v/>
      </c>
      <c r="D93" s="133"/>
      <c r="E93" s="121" t="str">
        <f>IF(G92="","",IF(E92=1,1,IF(E92=2,0,IF(E92=0,2))))</f>
        <v/>
      </c>
      <c r="F93" s="122"/>
      <c r="G93" s="123"/>
      <c r="H93" s="94"/>
      <c r="I93" s="122" t="str">
        <f>IF(I92="","",I92)</f>
        <v/>
      </c>
      <c r="J93" s="122"/>
      <c r="K93" s="144" t="e">
        <f aca="true" t="shared" si="5" ref="K93:K99">TRUNC(IF(G93="","",G93/I93),IF($D$22=1,2,3))</f>
        <v>#VALUE!</v>
      </c>
      <c r="L93" s="144"/>
      <c r="M93" s="93"/>
      <c r="N93" s="94"/>
      <c r="O93" s="77"/>
      <c r="P93" s="78"/>
      <c r="Q93" s="78"/>
      <c r="R93" s="78"/>
      <c r="S93" s="78"/>
      <c r="T93" s="78"/>
      <c r="U93" s="78"/>
      <c r="V93" s="37" t="s">
        <v>36</v>
      </c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  <row r="94" spans="2:32" ht="15.75">
      <c r="B94" s="23" t="s">
        <v>29</v>
      </c>
      <c r="C94" s="129" t="str">
        <f>C81</f>
        <v/>
      </c>
      <c r="D94" s="130"/>
      <c r="E94" s="126" t="str">
        <f>IF(G94="","",IF(G94=G95,1,IF(G94&lt;G95,0,2)))</f>
        <v/>
      </c>
      <c r="F94" s="127"/>
      <c r="G94" s="128"/>
      <c r="H94" s="92"/>
      <c r="I94" s="91"/>
      <c r="J94" s="91"/>
      <c r="K94" s="143" t="e">
        <f t="shared" si="5"/>
        <v>#VALUE!</v>
      </c>
      <c r="L94" s="143"/>
      <c r="M94" s="91"/>
      <c r="N94" s="92"/>
      <c r="O94" s="77"/>
      <c r="P94" s="78"/>
      <c r="Q94" s="78"/>
      <c r="R94" s="78"/>
      <c r="S94" s="78"/>
      <c r="T94" s="78"/>
      <c r="U94" s="78"/>
      <c r="V94" s="37" t="s">
        <v>35</v>
      </c>
      <c r="W94" s="32" t="e">
        <f>VLOOKUP(C94,$A$30:$P$39,14,FALSE)</f>
        <v>#N/A</v>
      </c>
      <c r="X94" s="32" t="e">
        <f>VLOOKUP(C95,$A$30:$P$39,14,FALSE)</f>
        <v>#N/A</v>
      </c>
      <c r="Y94" s="32">
        <f>G94</f>
        <v>0</v>
      </c>
      <c r="Z94" s="32">
        <f>G95</f>
        <v>0</v>
      </c>
      <c r="AA94" s="32">
        <f>I94</f>
        <v>0</v>
      </c>
      <c r="AB94" s="32" t="str">
        <f>I95</f>
        <v/>
      </c>
      <c r="AC94" s="32">
        <f>M94</f>
        <v>0</v>
      </c>
      <c r="AD94" s="32">
        <f>M95</f>
        <v>0</v>
      </c>
      <c r="AE94" s="32"/>
      <c r="AF94" s="32"/>
    </row>
    <row r="95" spans="2:32" ht="15.75">
      <c r="B95" s="24"/>
      <c r="C95" s="132" t="str">
        <f>C60</f>
        <v/>
      </c>
      <c r="D95" s="133"/>
      <c r="E95" s="121" t="str">
        <f>IF(G94="","",IF(E94=1,1,IF(E94=2,0,IF(E94=0,2))))</f>
        <v/>
      </c>
      <c r="F95" s="122"/>
      <c r="G95" s="123"/>
      <c r="H95" s="94"/>
      <c r="I95" s="122" t="str">
        <f>IF(I94="","",I94)</f>
        <v/>
      </c>
      <c r="J95" s="122"/>
      <c r="K95" s="144" t="e">
        <f t="shared" si="5"/>
        <v>#VALUE!</v>
      </c>
      <c r="L95" s="144"/>
      <c r="M95" s="93"/>
      <c r="N95" s="94"/>
      <c r="O95" s="77"/>
      <c r="P95" s="78"/>
      <c r="Q95" s="78"/>
      <c r="R95" s="78"/>
      <c r="S95" s="78"/>
      <c r="T95" s="78"/>
      <c r="U95" s="78"/>
      <c r="V95" s="37" t="s">
        <v>33</v>
      </c>
      <c r="W95" s="32"/>
      <c r="X95" s="32"/>
      <c r="Y95" s="32"/>
      <c r="Z95" s="32"/>
      <c r="AA95" s="32"/>
      <c r="AB95" s="32"/>
      <c r="AC95" s="32"/>
      <c r="AD95" s="32"/>
      <c r="AE95" s="32"/>
      <c r="AF95" s="32" t="s">
        <v>40</v>
      </c>
    </row>
    <row r="96" spans="2:32" ht="15.75">
      <c r="B96" s="23" t="s">
        <v>30</v>
      </c>
      <c r="C96" s="129" t="str">
        <f>C61</f>
        <v/>
      </c>
      <c r="D96" s="130"/>
      <c r="E96" s="126" t="str">
        <f>IF(G96="","",IF(G96=G97,1,IF(G96&lt;G97,0,2)))</f>
        <v/>
      </c>
      <c r="F96" s="127"/>
      <c r="G96" s="128"/>
      <c r="H96" s="92"/>
      <c r="I96" s="91"/>
      <c r="J96" s="91"/>
      <c r="K96" s="143" t="e">
        <f t="shared" si="5"/>
        <v>#VALUE!</v>
      </c>
      <c r="L96" s="143"/>
      <c r="M96" s="91"/>
      <c r="N96" s="92"/>
      <c r="O96" s="77"/>
      <c r="P96" s="78"/>
      <c r="Q96" s="78"/>
      <c r="R96" s="78"/>
      <c r="S96" s="78"/>
      <c r="T96" s="78"/>
      <c r="U96" s="78"/>
      <c r="V96" s="37" t="s">
        <v>34</v>
      </c>
      <c r="W96" s="32" t="e">
        <f>VLOOKUP(C96,$A$30:$P$39,14,FALSE)</f>
        <v>#N/A</v>
      </c>
      <c r="X96" s="32" t="e">
        <f>VLOOKUP(C97,$A$30:$P$39,14,FALSE)</f>
        <v>#N/A</v>
      </c>
      <c r="Y96" s="32">
        <f>G96</f>
        <v>0</v>
      </c>
      <c r="Z96" s="32">
        <f>G97</f>
        <v>0</v>
      </c>
      <c r="AA96" s="32">
        <f>I96</f>
        <v>0</v>
      </c>
      <c r="AB96" s="32" t="str">
        <f>I97</f>
        <v/>
      </c>
      <c r="AC96" s="32">
        <f>M96</f>
        <v>0</v>
      </c>
      <c r="AD96" s="32">
        <f>M97</f>
        <v>0</v>
      </c>
      <c r="AE96" s="32"/>
      <c r="AF96" s="32"/>
    </row>
    <row r="97" spans="2:32" ht="15.75">
      <c r="B97" s="25"/>
      <c r="C97" s="138" t="str">
        <f>C83</f>
        <v/>
      </c>
      <c r="D97" s="139"/>
      <c r="E97" s="121" t="str">
        <f>IF(G96="","",IF(E96=1,1,IF(E96=2,0,IF(E96=0,2))))</f>
        <v/>
      </c>
      <c r="F97" s="122"/>
      <c r="G97" s="123"/>
      <c r="H97" s="94"/>
      <c r="I97" s="122" t="str">
        <f>IF(I96="","",I96)</f>
        <v/>
      </c>
      <c r="J97" s="122"/>
      <c r="K97" s="144" t="e">
        <f t="shared" si="5"/>
        <v>#VALUE!</v>
      </c>
      <c r="L97" s="144"/>
      <c r="M97" s="93"/>
      <c r="N97" s="94"/>
      <c r="O97" s="77"/>
      <c r="P97" s="78"/>
      <c r="Q97" s="78"/>
      <c r="R97" s="78"/>
      <c r="S97" s="78"/>
      <c r="T97" s="78"/>
      <c r="U97" s="78"/>
      <c r="V97" s="37" t="s">
        <v>37</v>
      </c>
      <c r="W97" s="32"/>
      <c r="X97" s="32"/>
      <c r="Y97" s="32"/>
      <c r="Z97" s="32"/>
      <c r="AA97" s="32"/>
      <c r="AB97" s="32"/>
      <c r="AC97" s="32"/>
      <c r="AD97" s="32"/>
      <c r="AE97" s="32"/>
      <c r="AF97" s="32"/>
    </row>
    <row r="98" spans="2:32" ht="15.75">
      <c r="B98" s="23" t="s">
        <v>31</v>
      </c>
      <c r="C98" s="129" t="str">
        <f>IF(OR(M92="",M93="",M94="",M95=""),"",IF(E92=2,C92,C93))</f>
        <v/>
      </c>
      <c r="D98" s="130"/>
      <c r="E98" s="126" t="str">
        <f>IF(G98="","",IF(G98=G99,1,IF(G98&lt;G99,0,2)))</f>
        <v/>
      </c>
      <c r="F98" s="127"/>
      <c r="G98" s="128"/>
      <c r="H98" s="92"/>
      <c r="I98" s="91"/>
      <c r="J98" s="91"/>
      <c r="K98" s="143" t="e">
        <f t="shared" si="5"/>
        <v>#VALUE!</v>
      </c>
      <c r="L98" s="143"/>
      <c r="M98" s="91"/>
      <c r="N98" s="92"/>
      <c r="O98" s="77"/>
      <c r="P98" s="78"/>
      <c r="Q98" s="78"/>
      <c r="R98" s="78"/>
      <c r="S98" s="78"/>
      <c r="T98" s="78"/>
      <c r="U98" s="78"/>
      <c r="V98" s="37" t="s">
        <v>38</v>
      </c>
      <c r="W98" s="32" t="e">
        <f>VLOOKUP(C98,$A$30:$P$39,14,FALSE)</f>
        <v>#N/A</v>
      </c>
      <c r="X98" s="32" t="e">
        <f>VLOOKUP(C99,$A$30:$P$39,14,FALSE)</f>
        <v>#N/A</v>
      </c>
      <c r="Y98" s="32">
        <f>G98</f>
        <v>0</v>
      </c>
      <c r="Z98" s="32">
        <f>G99</f>
        <v>0</v>
      </c>
      <c r="AA98" s="32">
        <f>I98</f>
        <v>0</v>
      </c>
      <c r="AB98" s="32" t="str">
        <f>I99</f>
        <v/>
      </c>
      <c r="AC98" s="32">
        <f>M98</f>
        <v>0</v>
      </c>
      <c r="AD98" s="32">
        <f>M99</f>
        <v>0</v>
      </c>
      <c r="AE98" s="32"/>
      <c r="AF98" s="32"/>
    </row>
    <row r="99" spans="2:32" ht="15.75">
      <c r="B99" s="25"/>
      <c r="C99" s="138" t="str">
        <f>IF(OR(M92="",M93="",M94="",M95=""),"",IF(E94=2,C94,C95))</f>
        <v/>
      </c>
      <c r="D99" s="139"/>
      <c r="E99" s="121" t="str">
        <f>IF(G98="","",IF(E98=1,1,IF(E98=2,0,IF(E98=0,2))))</f>
        <v/>
      </c>
      <c r="F99" s="122"/>
      <c r="G99" s="123"/>
      <c r="H99" s="94"/>
      <c r="I99" s="122" t="str">
        <f>IF(I98="","",I98)</f>
        <v/>
      </c>
      <c r="J99" s="122"/>
      <c r="K99" s="144" t="e">
        <f t="shared" si="5"/>
        <v>#VALUE!</v>
      </c>
      <c r="L99" s="144"/>
      <c r="M99" s="93"/>
      <c r="N99" s="94"/>
      <c r="O99" s="77"/>
      <c r="P99" s="78"/>
      <c r="Q99" s="78"/>
      <c r="R99" s="78"/>
      <c r="S99" s="78"/>
      <c r="T99" s="78"/>
      <c r="U99" s="78"/>
      <c r="V99" s="37" t="s">
        <v>39</v>
      </c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2" spans="2:40" ht="15.75">
      <c r="B102" s="134" t="s">
        <v>44</v>
      </c>
      <c r="C102" s="134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W102" s="48" t="s">
        <v>43</v>
      </c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</row>
    <row r="104" spans="2:43" ht="31.5" customHeight="1">
      <c r="B104" s="46" t="s">
        <v>18</v>
      </c>
      <c r="C104" s="117" t="s">
        <v>11</v>
      </c>
      <c r="D104" s="118"/>
      <c r="E104" s="84" t="s">
        <v>13</v>
      </c>
      <c r="F104" s="84"/>
      <c r="G104" s="84"/>
      <c r="H104" s="84"/>
      <c r="I104" s="119" t="s">
        <v>22</v>
      </c>
      <c r="J104" s="118"/>
      <c r="K104" s="84" t="s">
        <v>14</v>
      </c>
      <c r="L104" s="84"/>
      <c r="M104" s="84" t="s">
        <v>17</v>
      </c>
      <c r="N104" s="84"/>
      <c r="O104" s="84" t="s">
        <v>15</v>
      </c>
      <c r="P104" s="84"/>
      <c r="Q104" s="84" t="s">
        <v>19</v>
      </c>
      <c r="R104" s="84"/>
      <c r="S104" s="84" t="s">
        <v>16</v>
      </c>
      <c r="T104" s="84"/>
      <c r="U104" s="57"/>
      <c r="W104" s="61" t="s">
        <v>18</v>
      </c>
      <c r="X104" s="148" t="s">
        <v>11</v>
      </c>
      <c r="Y104" s="148"/>
      <c r="Z104" s="149" t="s">
        <v>13</v>
      </c>
      <c r="AA104" s="149"/>
      <c r="AB104" s="149"/>
      <c r="AC104" s="149"/>
      <c r="AD104" s="152" t="s">
        <v>22</v>
      </c>
      <c r="AE104" s="148"/>
      <c r="AF104" s="148" t="s">
        <v>14</v>
      </c>
      <c r="AG104" s="148"/>
      <c r="AH104" s="148" t="s">
        <v>17</v>
      </c>
      <c r="AI104" s="148"/>
      <c r="AJ104" s="148" t="s">
        <v>15</v>
      </c>
      <c r="AK104" s="148"/>
      <c r="AL104" s="149" t="s">
        <v>19</v>
      </c>
      <c r="AM104" s="149"/>
      <c r="AN104" s="148" t="s">
        <v>16</v>
      </c>
      <c r="AO104" s="148"/>
      <c r="AP104" s="52" t="s">
        <v>21</v>
      </c>
      <c r="AQ104" s="8"/>
    </row>
    <row r="105" spans="2:43" ht="12.75">
      <c r="B105" s="45">
        <v>1</v>
      </c>
      <c r="C105" s="135" t="str">
        <f aca="true" t="shared" si="6" ref="C105:C110">IF(ISERROR(IF(AH105&lt;&gt;"",VLOOKUP(B105,$W$105:$AO$110,2,FALSE),"")),"",IF(AH105&lt;&gt;"",VLOOKUP(B105,$W$105:$AO$110,2,FALSE),""))</f>
        <v/>
      </c>
      <c r="D105" s="136"/>
      <c r="E105" s="137" t="str">
        <f aca="true" t="shared" si="7" ref="E105:E110">IF(ISERROR(IF(AH105&lt;&gt;"",VLOOKUP(B105,$W$105:$AO$110,5,FALSE),"")),"",IF(AH105&lt;&gt;"",VLOOKUP(B105,$W$105:$AO$110,4,FALSE),""))</f>
        <v/>
      </c>
      <c r="F105" s="137"/>
      <c r="G105" s="137"/>
      <c r="H105" s="137"/>
      <c r="I105" s="124" t="str">
        <f aca="true" t="shared" si="8" ref="I105:I110">IF(ISERROR(IF(AH105&lt;&gt;"",VLOOKUP(B105,$W$105:$AO$110,7,FALSE),"")),"",IF(AH105&lt;&gt;"",VLOOKUP(B105,$W$105:$AO$110,8,FALSE),""))</f>
        <v/>
      </c>
      <c r="J105" s="125"/>
      <c r="K105" s="79" t="str">
        <f aca="true" t="shared" si="9" ref="K105:K110">IF(ISERROR(IF(AH105&lt;&gt;"",VLOOKUP(B105,$W$105:$AO$110,9,FALSE),"")),"",IF(AH105&lt;&gt;"",VLOOKUP(B105,$W$105:$AO$110,10,FALSE),""))</f>
        <v/>
      </c>
      <c r="L105" s="79"/>
      <c r="M105" s="79" t="str">
        <f aca="true" t="shared" si="10" ref="M105:M110">IF(ISERROR(IF(AH105&lt;&gt;"",VLOOKUP(B105,$W$105:$AO$110,11,FALSE),"")),"",IF(AH105&lt;&gt;"",VLOOKUP(B105,$W$105:$AO$110,12,FALSE),""))</f>
        <v/>
      </c>
      <c r="N105" s="79"/>
      <c r="O105" s="141" t="str">
        <f aca="true" t="shared" si="11" ref="O105:O110">IF(ISERROR(IF(AH105&lt;&gt;"",VLOOKUP(B105,$W$105:$AO$110,13,FALSE),"")),"",IF(AH105&lt;&gt;"",VLOOKUP(B105,$W$105:$AO$110,14,FALSE),""))</f>
        <v/>
      </c>
      <c r="P105" s="141"/>
      <c r="Q105" s="141" t="str">
        <f aca="true" t="shared" si="12" ref="Q105:Q110">IF(ISERROR(IF(AH105&lt;&gt;"",VLOOKUP(B105,$W$105:$AO$110,15,FALSE),"")),"",IF(AH105&lt;&gt;"",VLOOKUP(B105,$W$105:$AO$110,16,FALSE),""))</f>
        <v/>
      </c>
      <c r="R105" s="141"/>
      <c r="S105" s="79" t="str">
        <f aca="true" t="shared" si="13" ref="S105:S110">IF(ISERROR(IF(AH105&lt;&gt;"",VLOOKUP(B105,$W$105:$AO$110,17,FALSE),"")),"",IF(AH105&lt;&gt;"",VLOOKUP(B105,$W$105:$AO$110,18,FALSE),""))</f>
        <v/>
      </c>
      <c r="T105" s="79"/>
      <c r="U105" s="58"/>
      <c r="V105" s="5"/>
      <c r="W105" s="62">
        <v>1</v>
      </c>
      <c r="X105" s="150" t="str">
        <f>IF($M$99="","",IF(G98&gt;G99,C98,C99))</f>
        <v/>
      </c>
      <c r="Y105" s="150"/>
      <c r="Z105" s="151" t="e">
        <f aca="true" t="shared" si="14" ref="Z105:Z110">VLOOKUP(X105,$A$30:$M$39,9,FALSE)</f>
        <v>#N/A</v>
      </c>
      <c r="AA105" s="151"/>
      <c r="AB105" s="151"/>
      <c r="AC105" s="151"/>
      <c r="AD105" s="145" t="e">
        <f aca="true" t="shared" si="15" ref="AD105:AD110">VLOOKUP(X105,$X$59:$AE$83,7,FALSE)+_xlfn.IFERROR(VLOOKUP(X105,$C$92:$N$95,3,FALSE),0)+_xlfn.IFERROR(VLOOKUP(X105,$C$96:$N$99,3,FALSE),0)</f>
        <v>#N/A</v>
      </c>
      <c r="AE105" s="145"/>
      <c r="AF105" s="145" t="e">
        <f aca="true" t="shared" si="16" ref="AF105:AF110">VLOOKUP(X105,$X$59:$AF$83,9,FALSE)+_xlfn.IFERROR(VLOOKUP(X105,$C$92:$N$95,5,FALSE),0)+_xlfn.IFERROR(VLOOKUP(X105,$C$96:$N$99,5,FALSE),0)</f>
        <v>#N/A</v>
      </c>
      <c r="AG105" s="145"/>
      <c r="AH105" s="145" t="e">
        <f aca="true" t="shared" si="17" ref="AH105:AH110">VLOOKUP(X105,$X$59:$AH$83,11,FALSE)+_xlfn.IFERROR(VLOOKUP(X105,$C$92:$N$95,7,FALSE),0)+_xlfn.IFERROR(VLOOKUP(X105,$C$96:$N$99,7,FALSE),0)</f>
        <v>#N/A</v>
      </c>
      <c r="AI105" s="145"/>
      <c r="AJ105" s="146" t="e">
        <f>TRUNC(AF105/AH105,IF($D$22=1,2,3))</f>
        <v>#N/A</v>
      </c>
      <c r="AK105" s="146"/>
      <c r="AL105" s="147" t="e">
        <f aca="true" t="shared" si="18" ref="AL105:AL110">IF(AP105,AP105,"--")</f>
        <v>#N/A</v>
      </c>
      <c r="AM105" s="147"/>
      <c r="AN105" s="145" t="e">
        <f aca="true" t="shared" si="19" ref="AN105:AN110">MAX(VLOOKUP(X105,$X$59:$AN$83,17,FALSE),_xlfn.IFERROR(VLOOKUP(X105,$C$92:$N$95,11,FALSE),0),_xlfn.IFERROR(VLOOKUP(X105,$C$96:$N$99,11,FALSE),0))</f>
        <v>#N/A</v>
      </c>
      <c r="AO105" s="145"/>
      <c r="AP105" s="53" t="e">
        <f aca="true" t="shared" si="20" ref="AP105:AP110">MAX(IF(VLOOKUP(X105,$X$59:$AM$83,15,FALSE)="--",0,VLOOKUP(X105,$X$59:$AM$83,15,FALSE)),_xlfn.IFERROR(IF(VLOOKUP(X105,$C$92:$N$95,3,FALSE)&gt;=1,VLOOKUP(X105,$C$92:$N$95,9,FALSE),0),0),_xlfn.IFERROR(IF(VLOOKUP(X105,$C$96:$N$99,3,FALSE)&gt;=1,VLOOKUP(X105,$C$96:$N$99,9,FALSE),0),0))</f>
        <v>#N/A</v>
      </c>
      <c r="AQ105" s="11"/>
    </row>
    <row r="106" spans="2:43" ht="12.75">
      <c r="B106" s="12">
        <v>2</v>
      </c>
      <c r="C106" s="135" t="str">
        <f t="shared" si="6"/>
        <v/>
      </c>
      <c r="D106" s="136"/>
      <c r="E106" s="137" t="str">
        <f t="shared" si="7"/>
        <v/>
      </c>
      <c r="F106" s="137"/>
      <c r="G106" s="137"/>
      <c r="H106" s="137"/>
      <c r="I106" s="124" t="str">
        <f t="shared" si="8"/>
        <v/>
      </c>
      <c r="J106" s="125"/>
      <c r="K106" s="79" t="str">
        <f t="shared" si="9"/>
        <v/>
      </c>
      <c r="L106" s="79"/>
      <c r="M106" s="79" t="str">
        <f t="shared" si="10"/>
        <v/>
      </c>
      <c r="N106" s="79"/>
      <c r="O106" s="141" t="str">
        <f t="shared" si="11"/>
        <v/>
      </c>
      <c r="P106" s="141"/>
      <c r="Q106" s="141" t="str">
        <f t="shared" si="12"/>
        <v/>
      </c>
      <c r="R106" s="141"/>
      <c r="S106" s="79" t="str">
        <f t="shared" si="13"/>
        <v/>
      </c>
      <c r="T106" s="79"/>
      <c r="U106" s="58"/>
      <c r="W106" s="62">
        <v>2</v>
      </c>
      <c r="X106" s="150" t="str">
        <f>IF($M$99="","",IF(G98&gt;G99,C99,C98))</f>
        <v/>
      </c>
      <c r="Y106" s="150"/>
      <c r="Z106" s="151" t="e">
        <f t="shared" si="14"/>
        <v>#N/A</v>
      </c>
      <c r="AA106" s="151"/>
      <c r="AB106" s="151"/>
      <c r="AC106" s="151"/>
      <c r="AD106" s="145" t="e">
        <f t="shared" si="15"/>
        <v>#N/A</v>
      </c>
      <c r="AE106" s="145"/>
      <c r="AF106" s="145" t="e">
        <f t="shared" si="16"/>
        <v>#N/A</v>
      </c>
      <c r="AG106" s="145"/>
      <c r="AH106" s="145" t="e">
        <f t="shared" si="17"/>
        <v>#N/A</v>
      </c>
      <c r="AI106" s="145"/>
      <c r="AJ106" s="146" t="e">
        <f aca="true" t="shared" si="21" ref="AJ106:AJ110">TRUNC(AF106/AH106,IF($D$22=1,2,3))</f>
        <v>#N/A</v>
      </c>
      <c r="AK106" s="146"/>
      <c r="AL106" s="147" t="e">
        <f t="shared" si="18"/>
        <v>#N/A</v>
      </c>
      <c r="AM106" s="147"/>
      <c r="AN106" s="145" t="e">
        <f t="shared" si="19"/>
        <v>#N/A</v>
      </c>
      <c r="AO106" s="145"/>
      <c r="AP106" s="53" t="e">
        <f t="shared" si="20"/>
        <v>#N/A</v>
      </c>
      <c r="AQ106" s="11"/>
    </row>
    <row r="107" spans="2:43" ht="12.75">
      <c r="B107" s="12">
        <v>3</v>
      </c>
      <c r="C107" s="135" t="str">
        <f t="shared" si="6"/>
        <v/>
      </c>
      <c r="D107" s="136"/>
      <c r="E107" s="137" t="str">
        <f t="shared" si="7"/>
        <v/>
      </c>
      <c r="F107" s="137"/>
      <c r="G107" s="137"/>
      <c r="H107" s="137"/>
      <c r="I107" s="124" t="str">
        <f t="shared" si="8"/>
        <v/>
      </c>
      <c r="J107" s="125"/>
      <c r="K107" s="79" t="str">
        <f t="shared" si="9"/>
        <v/>
      </c>
      <c r="L107" s="79"/>
      <c r="M107" s="79" t="str">
        <f t="shared" si="10"/>
        <v/>
      </c>
      <c r="N107" s="79"/>
      <c r="O107" s="141" t="str">
        <f t="shared" si="11"/>
        <v/>
      </c>
      <c r="P107" s="141"/>
      <c r="Q107" s="141" t="str">
        <f t="shared" si="12"/>
        <v/>
      </c>
      <c r="R107" s="141"/>
      <c r="S107" s="79" t="str">
        <f t="shared" si="13"/>
        <v/>
      </c>
      <c r="T107" s="79"/>
      <c r="U107" s="58"/>
      <c r="W107" s="62" t="e">
        <f>IF(AJ107="","",2+RANK(AJ107,$AJ$107:$AJ$108,0))</f>
        <v>#N/A</v>
      </c>
      <c r="X107" s="150" t="str">
        <f>IF(OR(M93="",M95=""),"",IF(G92&lt;G93,C92,C93))</f>
        <v/>
      </c>
      <c r="Y107" s="150"/>
      <c r="Z107" s="151" t="e">
        <f t="shared" si="14"/>
        <v>#N/A</v>
      </c>
      <c r="AA107" s="151"/>
      <c r="AB107" s="151"/>
      <c r="AC107" s="151"/>
      <c r="AD107" s="145" t="e">
        <f t="shared" si="15"/>
        <v>#N/A</v>
      </c>
      <c r="AE107" s="145"/>
      <c r="AF107" s="145" t="e">
        <f t="shared" si="16"/>
        <v>#N/A</v>
      </c>
      <c r="AG107" s="145"/>
      <c r="AH107" s="145" t="e">
        <f t="shared" si="17"/>
        <v>#N/A</v>
      </c>
      <c r="AI107" s="145"/>
      <c r="AJ107" s="146" t="e">
        <f t="shared" si="21"/>
        <v>#N/A</v>
      </c>
      <c r="AK107" s="146"/>
      <c r="AL107" s="147" t="e">
        <f t="shared" si="18"/>
        <v>#N/A</v>
      </c>
      <c r="AM107" s="147"/>
      <c r="AN107" s="145" t="e">
        <f t="shared" si="19"/>
        <v>#N/A</v>
      </c>
      <c r="AO107" s="145"/>
      <c r="AP107" s="53" t="e">
        <f t="shared" si="20"/>
        <v>#N/A</v>
      </c>
      <c r="AQ107" s="11"/>
    </row>
    <row r="108" spans="2:43" ht="12.75">
      <c r="B108" s="12">
        <v>4</v>
      </c>
      <c r="C108" s="135" t="str">
        <f t="shared" si="6"/>
        <v/>
      </c>
      <c r="D108" s="136"/>
      <c r="E108" s="137" t="str">
        <f t="shared" si="7"/>
        <v/>
      </c>
      <c r="F108" s="137"/>
      <c r="G108" s="137"/>
      <c r="H108" s="137"/>
      <c r="I108" s="124" t="str">
        <f t="shared" si="8"/>
        <v/>
      </c>
      <c r="J108" s="125"/>
      <c r="K108" s="79" t="str">
        <f t="shared" si="9"/>
        <v/>
      </c>
      <c r="L108" s="79"/>
      <c r="M108" s="79" t="str">
        <f t="shared" si="10"/>
        <v/>
      </c>
      <c r="N108" s="79"/>
      <c r="O108" s="141" t="str">
        <f t="shared" si="11"/>
        <v/>
      </c>
      <c r="P108" s="141"/>
      <c r="Q108" s="141" t="str">
        <f t="shared" si="12"/>
        <v/>
      </c>
      <c r="R108" s="141"/>
      <c r="S108" s="79" t="str">
        <f t="shared" si="13"/>
        <v/>
      </c>
      <c r="T108" s="79"/>
      <c r="U108" s="58"/>
      <c r="W108" s="62" t="e">
        <f>IF(AJ108="","",2+RANK(AJ108,$AJ$107:$AJ$108,0))</f>
        <v>#N/A</v>
      </c>
      <c r="X108" s="150" t="str">
        <f>IF(OR(M93="",M95=""),"",IF(G94&lt;G95,C94,C95))</f>
        <v/>
      </c>
      <c r="Y108" s="150"/>
      <c r="Z108" s="151" t="e">
        <f t="shared" si="14"/>
        <v>#N/A</v>
      </c>
      <c r="AA108" s="151"/>
      <c r="AB108" s="151"/>
      <c r="AC108" s="151"/>
      <c r="AD108" s="145" t="e">
        <f t="shared" si="15"/>
        <v>#N/A</v>
      </c>
      <c r="AE108" s="145"/>
      <c r="AF108" s="145" t="e">
        <f t="shared" si="16"/>
        <v>#N/A</v>
      </c>
      <c r="AG108" s="145"/>
      <c r="AH108" s="145" t="e">
        <f t="shared" si="17"/>
        <v>#N/A</v>
      </c>
      <c r="AI108" s="145"/>
      <c r="AJ108" s="146" t="e">
        <f t="shared" si="21"/>
        <v>#N/A</v>
      </c>
      <c r="AK108" s="146"/>
      <c r="AL108" s="147" t="e">
        <f t="shared" si="18"/>
        <v>#N/A</v>
      </c>
      <c r="AM108" s="147"/>
      <c r="AN108" s="145" t="e">
        <f t="shared" si="19"/>
        <v>#N/A</v>
      </c>
      <c r="AO108" s="145"/>
      <c r="AP108" s="53" t="e">
        <f t="shared" si="20"/>
        <v>#N/A</v>
      </c>
      <c r="AQ108" s="11"/>
    </row>
    <row r="109" spans="2:43" ht="12.75">
      <c r="B109" s="12">
        <v>5</v>
      </c>
      <c r="C109" s="135" t="str">
        <f t="shared" si="6"/>
        <v/>
      </c>
      <c r="D109" s="136"/>
      <c r="E109" s="137" t="str">
        <f t="shared" si="7"/>
        <v/>
      </c>
      <c r="F109" s="137"/>
      <c r="G109" s="137"/>
      <c r="H109" s="137"/>
      <c r="I109" s="124" t="str">
        <f t="shared" si="8"/>
        <v/>
      </c>
      <c r="J109" s="125"/>
      <c r="K109" s="79" t="str">
        <f t="shared" si="9"/>
        <v/>
      </c>
      <c r="L109" s="79"/>
      <c r="M109" s="79" t="str">
        <f t="shared" si="10"/>
        <v/>
      </c>
      <c r="N109" s="79"/>
      <c r="O109" s="141" t="str">
        <f t="shared" si="11"/>
        <v/>
      </c>
      <c r="P109" s="141"/>
      <c r="Q109" s="141" t="str">
        <f t="shared" si="12"/>
        <v/>
      </c>
      <c r="R109" s="141"/>
      <c r="S109" s="79" t="str">
        <f t="shared" si="13"/>
        <v/>
      </c>
      <c r="T109" s="79"/>
      <c r="U109" s="58"/>
      <c r="W109" s="62">
        <v>5</v>
      </c>
      <c r="X109" s="150" t="str">
        <f>IF($M$97="","",IF(G96&gt;G97,C96,C97))</f>
        <v/>
      </c>
      <c r="Y109" s="150"/>
      <c r="Z109" s="151" t="e">
        <f t="shared" si="14"/>
        <v>#N/A</v>
      </c>
      <c r="AA109" s="151"/>
      <c r="AB109" s="151"/>
      <c r="AC109" s="151"/>
      <c r="AD109" s="145" t="e">
        <f t="shared" si="15"/>
        <v>#N/A</v>
      </c>
      <c r="AE109" s="145"/>
      <c r="AF109" s="145" t="e">
        <f t="shared" si="16"/>
        <v>#N/A</v>
      </c>
      <c r="AG109" s="145"/>
      <c r="AH109" s="145" t="e">
        <f t="shared" si="17"/>
        <v>#N/A</v>
      </c>
      <c r="AI109" s="145"/>
      <c r="AJ109" s="146" t="e">
        <f t="shared" si="21"/>
        <v>#N/A</v>
      </c>
      <c r="AK109" s="146"/>
      <c r="AL109" s="147" t="e">
        <f t="shared" si="18"/>
        <v>#N/A</v>
      </c>
      <c r="AM109" s="147"/>
      <c r="AN109" s="145" t="e">
        <f t="shared" si="19"/>
        <v>#N/A</v>
      </c>
      <c r="AO109" s="145"/>
      <c r="AP109" s="53" t="e">
        <f t="shared" si="20"/>
        <v>#N/A</v>
      </c>
      <c r="AQ109" s="11"/>
    </row>
    <row r="110" spans="2:43" ht="12.75">
      <c r="B110" s="12">
        <v>6</v>
      </c>
      <c r="C110" s="135" t="str">
        <f t="shared" si="6"/>
        <v/>
      </c>
      <c r="D110" s="136"/>
      <c r="E110" s="137" t="str">
        <f t="shared" si="7"/>
        <v/>
      </c>
      <c r="F110" s="137"/>
      <c r="G110" s="137"/>
      <c r="H110" s="137"/>
      <c r="I110" s="124" t="str">
        <f t="shared" si="8"/>
        <v/>
      </c>
      <c r="J110" s="125"/>
      <c r="K110" s="79" t="str">
        <f t="shared" si="9"/>
        <v/>
      </c>
      <c r="L110" s="79"/>
      <c r="M110" s="79" t="str">
        <f t="shared" si="10"/>
        <v/>
      </c>
      <c r="N110" s="79"/>
      <c r="O110" s="141" t="str">
        <f t="shared" si="11"/>
        <v/>
      </c>
      <c r="P110" s="141"/>
      <c r="Q110" s="141" t="str">
        <f t="shared" si="12"/>
        <v/>
      </c>
      <c r="R110" s="141"/>
      <c r="S110" s="79" t="str">
        <f t="shared" si="13"/>
        <v/>
      </c>
      <c r="T110" s="79"/>
      <c r="U110" s="58"/>
      <c r="W110" s="62">
        <v>6</v>
      </c>
      <c r="X110" s="150" t="str">
        <f>IF($M$97="","",IF(X109=C96,C97,C96))</f>
        <v/>
      </c>
      <c r="Y110" s="150"/>
      <c r="Z110" s="151" t="e">
        <f t="shared" si="14"/>
        <v>#N/A</v>
      </c>
      <c r="AA110" s="151"/>
      <c r="AB110" s="151"/>
      <c r="AC110" s="151"/>
      <c r="AD110" s="145" t="e">
        <f t="shared" si="15"/>
        <v>#N/A</v>
      </c>
      <c r="AE110" s="145"/>
      <c r="AF110" s="145" t="e">
        <f t="shared" si="16"/>
        <v>#N/A</v>
      </c>
      <c r="AG110" s="145"/>
      <c r="AH110" s="145" t="e">
        <f t="shared" si="17"/>
        <v>#N/A</v>
      </c>
      <c r="AI110" s="145"/>
      <c r="AJ110" s="146" t="e">
        <f t="shared" si="21"/>
        <v>#N/A</v>
      </c>
      <c r="AK110" s="146"/>
      <c r="AL110" s="147" t="e">
        <f t="shared" si="18"/>
        <v>#N/A</v>
      </c>
      <c r="AM110" s="147"/>
      <c r="AN110" s="145" t="e">
        <f t="shared" si="19"/>
        <v>#N/A</v>
      </c>
      <c r="AO110" s="145"/>
      <c r="AP110" s="53" t="e">
        <f t="shared" si="20"/>
        <v>#N/A</v>
      </c>
      <c r="AQ110" s="11"/>
    </row>
    <row r="111" spans="30:31" ht="12.75">
      <c r="AD111" s="60"/>
      <c r="AE111" s="60"/>
    </row>
    <row r="113" ht="12.75">
      <c r="O113" s="5"/>
    </row>
  </sheetData>
  <sheetProtection password="CD87" sheet="1" objects="1" scenarios="1" formatCells="0" selectLockedCells="1"/>
  <mergeCells count="449">
    <mergeCell ref="C71:D71"/>
    <mergeCell ref="E71:F71"/>
    <mergeCell ref="G71:H71"/>
    <mergeCell ref="I71:J71"/>
    <mergeCell ref="O70:U70"/>
    <mergeCell ref="O71:U71"/>
    <mergeCell ref="O72:U72"/>
    <mergeCell ref="O92:U92"/>
    <mergeCell ref="O93:U93"/>
    <mergeCell ref="O94:U94"/>
    <mergeCell ref="Q82:R82"/>
    <mergeCell ref="O81:P81"/>
    <mergeCell ref="Q81:R81"/>
    <mergeCell ref="S81:T81"/>
    <mergeCell ref="Q80:R80"/>
    <mergeCell ref="S80:T80"/>
    <mergeCell ref="AH106:AI106"/>
    <mergeCell ref="AJ106:AK106"/>
    <mergeCell ref="AL107:AM107"/>
    <mergeCell ref="S107:T107"/>
    <mergeCell ref="X107:Y107"/>
    <mergeCell ref="AF83:AG83"/>
    <mergeCell ref="AH83:AI83"/>
    <mergeCell ref="AJ83:AK83"/>
    <mergeCell ref="AF107:AG107"/>
    <mergeCell ref="AH107:AI107"/>
    <mergeCell ref="AJ107:AK107"/>
    <mergeCell ref="AD104:AE104"/>
    <mergeCell ref="AF104:AG104"/>
    <mergeCell ref="AH104:AI104"/>
    <mergeCell ref="AL83:AM83"/>
    <mergeCell ref="X83:Y83"/>
    <mergeCell ref="Z107:AC107"/>
    <mergeCell ref="AD107:AE107"/>
    <mergeCell ref="Z105:AC105"/>
    <mergeCell ref="AF108:AG108"/>
    <mergeCell ref="AH108:AI108"/>
    <mergeCell ref="AJ108:AK108"/>
    <mergeCell ref="AL108:AM108"/>
    <mergeCell ref="AN108:AO108"/>
    <mergeCell ref="Z109:AC109"/>
    <mergeCell ref="AD109:AE109"/>
    <mergeCell ref="O95:U95"/>
    <mergeCell ref="O96:U96"/>
    <mergeCell ref="O97:U97"/>
    <mergeCell ref="AF109:AG109"/>
    <mergeCell ref="AH109:AI109"/>
    <mergeCell ref="AJ109:AK109"/>
    <mergeCell ref="AL109:AM109"/>
    <mergeCell ref="X108:Y108"/>
    <mergeCell ref="S108:T108"/>
    <mergeCell ref="Q109:R109"/>
    <mergeCell ref="O98:U98"/>
    <mergeCell ref="O99:U99"/>
    <mergeCell ref="AF106:AG106"/>
    <mergeCell ref="O104:P104"/>
    <mergeCell ref="Z104:AC104"/>
    <mergeCell ref="AL105:AM105"/>
    <mergeCell ref="AN107:AO107"/>
    <mergeCell ref="AF110:AG110"/>
    <mergeCell ref="AH110:AI110"/>
    <mergeCell ref="AJ110:AK110"/>
    <mergeCell ref="AL110:AM110"/>
    <mergeCell ref="AN110:AO110"/>
    <mergeCell ref="S109:T109"/>
    <mergeCell ref="C108:D108"/>
    <mergeCell ref="E108:H108"/>
    <mergeCell ref="I108:J108"/>
    <mergeCell ref="K108:L108"/>
    <mergeCell ref="M108:N108"/>
    <mergeCell ref="O108:P108"/>
    <mergeCell ref="Q108:R108"/>
    <mergeCell ref="C109:D109"/>
    <mergeCell ref="E109:H109"/>
    <mergeCell ref="I109:J109"/>
    <mergeCell ref="K109:L109"/>
    <mergeCell ref="M109:N109"/>
    <mergeCell ref="O109:P109"/>
    <mergeCell ref="Q110:R110"/>
    <mergeCell ref="S110:T110"/>
    <mergeCell ref="C110:D110"/>
    <mergeCell ref="E110:H110"/>
    <mergeCell ref="AN109:AO109"/>
    <mergeCell ref="X106:Y106"/>
    <mergeCell ref="I110:J110"/>
    <mergeCell ref="Z110:AC110"/>
    <mergeCell ref="X110:Y110"/>
    <mergeCell ref="M110:N110"/>
    <mergeCell ref="O110:P110"/>
    <mergeCell ref="K110:L110"/>
    <mergeCell ref="X109:Y109"/>
    <mergeCell ref="AD110:AE110"/>
    <mergeCell ref="Z108:AC108"/>
    <mergeCell ref="AD108:AE108"/>
    <mergeCell ref="I106:J106"/>
    <mergeCell ref="K106:L106"/>
    <mergeCell ref="M106:N106"/>
    <mergeCell ref="O106:P106"/>
    <mergeCell ref="Q106:R106"/>
    <mergeCell ref="S106:T106"/>
    <mergeCell ref="Z106:AC106"/>
    <mergeCell ref="AD106:AE106"/>
    <mergeCell ref="O107:P107"/>
    <mergeCell ref="Q107:R107"/>
    <mergeCell ref="M98:N98"/>
    <mergeCell ref="C99:D99"/>
    <mergeCell ref="E99:F99"/>
    <mergeCell ref="C107:D107"/>
    <mergeCell ref="E107:H107"/>
    <mergeCell ref="I107:J107"/>
    <mergeCell ref="K107:L107"/>
    <mergeCell ref="C106:D106"/>
    <mergeCell ref="E106:H106"/>
    <mergeCell ref="I105:J105"/>
    <mergeCell ref="G99:H99"/>
    <mergeCell ref="I99:J99"/>
    <mergeCell ref="B102:C102"/>
    <mergeCell ref="M107:N107"/>
    <mergeCell ref="K105:L105"/>
    <mergeCell ref="M105:N105"/>
    <mergeCell ref="AN105:AO105"/>
    <mergeCell ref="AH105:AI105"/>
    <mergeCell ref="AJ105:AK105"/>
    <mergeCell ref="AL106:AM106"/>
    <mergeCell ref="AN106:AO106"/>
    <mergeCell ref="C105:D105"/>
    <mergeCell ref="E105:H105"/>
    <mergeCell ref="Q104:R104"/>
    <mergeCell ref="S104:T104"/>
    <mergeCell ref="X104:Y104"/>
    <mergeCell ref="AF105:AG105"/>
    <mergeCell ref="Q105:R105"/>
    <mergeCell ref="S105:T105"/>
    <mergeCell ref="AJ104:AK104"/>
    <mergeCell ref="AL104:AM104"/>
    <mergeCell ref="AN104:AO104"/>
    <mergeCell ref="C104:D104"/>
    <mergeCell ref="E104:H104"/>
    <mergeCell ref="I104:J104"/>
    <mergeCell ref="K104:L104"/>
    <mergeCell ref="M104:N104"/>
    <mergeCell ref="O105:P105"/>
    <mergeCell ref="AD105:AE105"/>
    <mergeCell ref="X105:Y105"/>
    <mergeCell ref="K97:L97"/>
    <mergeCell ref="M97:N97"/>
    <mergeCell ref="K96:L96"/>
    <mergeCell ref="K99:L99"/>
    <mergeCell ref="M99:N99"/>
    <mergeCell ref="K94:L94"/>
    <mergeCell ref="C97:D97"/>
    <mergeCell ref="E97:F97"/>
    <mergeCell ref="G97:H97"/>
    <mergeCell ref="I97:J97"/>
    <mergeCell ref="M94:N94"/>
    <mergeCell ref="C95:D95"/>
    <mergeCell ref="E95:F95"/>
    <mergeCell ref="G95:H95"/>
    <mergeCell ref="I95:J95"/>
    <mergeCell ref="K95:L95"/>
    <mergeCell ref="M95:N95"/>
    <mergeCell ref="C96:D96"/>
    <mergeCell ref="E96:F96"/>
    <mergeCell ref="C98:D98"/>
    <mergeCell ref="E98:F98"/>
    <mergeCell ref="G98:H98"/>
    <mergeCell ref="I98:J98"/>
    <mergeCell ref="K98:L98"/>
    <mergeCell ref="G96:H96"/>
    <mergeCell ref="I96:J96"/>
    <mergeCell ref="C92:D92"/>
    <mergeCell ref="E92:F92"/>
    <mergeCell ref="G92:H92"/>
    <mergeCell ref="I92:J92"/>
    <mergeCell ref="K92:L92"/>
    <mergeCell ref="M92:N92"/>
    <mergeCell ref="C93:D93"/>
    <mergeCell ref="E93:F93"/>
    <mergeCell ref="G93:H93"/>
    <mergeCell ref="I93:J93"/>
    <mergeCell ref="K93:L93"/>
    <mergeCell ref="M93:N93"/>
    <mergeCell ref="C94:D94"/>
    <mergeCell ref="E94:F94"/>
    <mergeCell ref="G94:H94"/>
    <mergeCell ref="I94:J94"/>
    <mergeCell ref="M96:N96"/>
    <mergeCell ref="B89:C89"/>
    <mergeCell ref="AN83:AO83"/>
    <mergeCell ref="B87:T87"/>
    <mergeCell ref="C91:D91"/>
    <mergeCell ref="E91:F91"/>
    <mergeCell ref="G91:H91"/>
    <mergeCell ref="I91:J91"/>
    <mergeCell ref="K91:L91"/>
    <mergeCell ref="M91:N91"/>
    <mergeCell ref="C83:D83"/>
    <mergeCell ref="E83:H83"/>
    <mergeCell ref="I83:J83"/>
    <mergeCell ref="K83:L83"/>
    <mergeCell ref="M83:N83"/>
    <mergeCell ref="O83:P83"/>
    <mergeCell ref="Q83:R83"/>
    <mergeCell ref="S83:T83"/>
    <mergeCell ref="Z83:AC83"/>
    <mergeCell ref="AD83:AE83"/>
    <mergeCell ref="D89:N89"/>
    <mergeCell ref="X81:Y81"/>
    <mergeCell ref="Z81:AC81"/>
    <mergeCell ref="S82:T82"/>
    <mergeCell ref="X82:Y82"/>
    <mergeCell ref="Z82:AC82"/>
    <mergeCell ref="C82:D82"/>
    <mergeCell ref="E82:H82"/>
    <mergeCell ref="I82:J82"/>
    <mergeCell ref="K82:L82"/>
    <mergeCell ref="M82:N82"/>
    <mergeCell ref="O82:P82"/>
    <mergeCell ref="C81:D81"/>
    <mergeCell ref="E81:H81"/>
    <mergeCell ref="I81:J81"/>
    <mergeCell ref="K81:L81"/>
    <mergeCell ref="M81:N81"/>
    <mergeCell ref="AJ81:AK81"/>
    <mergeCell ref="AD81:AE81"/>
    <mergeCell ref="AF81:AG81"/>
    <mergeCell ref="AH81:AI81"/>
    <mergeCell ref="AF80:AG80"/>
    <mergeCell ref="AH80:AI80"/>
    <mergeCell ref="AJ80:AK80"/>
    <mergeCell ref="AJ82:AK82"/>
    <mergeCell ref="AL82:AM82"/>
    <mergeCell ref="AD82:AE82"/>
    <mergeCell ref="AN82:AO82"/>
    <mergeCell ref="AL81:AM81"/>
    <mergeCell ref="AN81:AO81"/>
    <mergeCell ref="AF82:AG82"/>
    <mergeCell ref="AH82:AI82"/>
    <mergeCell ref="O73:U73"/>
    <mergeCell ref="C75:D75"/>
    <mergeCell ref="E75:F75"/>
    <mergeCell ref="G75:H75"/>
    <mergeCell ref="I75:J75"/>
    <mergeCell ref="K75:L75"/>
    <mergeCell ref="M75:N75"/>
    <mergeCell ref="O75:U75"/>
    <mergeCell ref="Z80:AC80"/>
    <mergeCell ref="AD80:AE80"/>
    <mergeCell ref="W78:X78"/>
    <mergeCell ref="C80:D80"/>
    <mergeCell ref="E80:H80"/>
    <mergeCell ref="I80:J80"/>
    <mergeCell ref="K80:L80"/>
    <mergeCell ref="M80:N80"/>
    <mergeCell ref="O80:P80"/>
    <mergeCell ref="AL80:AM80"/>
    <mergeCell ref="AN80:AO80"/>
    <mergeCell ref="X80:Y80"/>
    <mergeCell ref="M73:N73"/>
    <mergeCell ref="C74:D74"/>
    <mergeCell ref="E74:F74"/>
    <mergeCell ref="G74:H74"/>
    <mergeCell ref="I74:J74"/>
    <mergeCell ref="K74:L74"/>
    <mergeCell ref="M74:N74"/>
    <mergeCell ref="B78:C78"/>
    <mergeCell ref="O74:U74"/>
    <mergeCell ref="C73:D73"/>
    <mergeCell ref="E73:F73"/>
    <mergeCell ref="G73:H73"/>
    <mergeCell ref="I73:J73"/>
    <mergeCell ref="K73:L73"/>
    <mergeCell ref="K71:L71"/>
    <mergeCell ref="M71:N71"/>
    <mergeCell ref="C72:D72"/>
    <mergeCell ref="E72:F72"/>
    <mergeCell ref="G72:H72"/>
    <mergeCell ref="I72:J72"/>
    <mergeCell ref="K72:L72"/>
    <mergeCell ref="M72:N72"/>
    <mergeCell ref="W1:X1"/>
    <mergeCell ref="B65:T65"/>
    <mergeCell ref="C69:D69"/>
    <mergeCell ref="E69:F69"/>
    <mergeCell ref="G69:H69"/>
    <mergeCell ref="I69:J69"/>
    <mergeCell ref="K69:L69"/>
    <mergeCell ref="M69:N69"/>
    <mergeCell ref="C70:D70"/>
    <mergeCell ref="E70:F70"/>
    <mergeCell ref="G70:H70"/>
    <mergeCell ref="I70:J70"/>
    <mergeCell ref="K70:L70"/>
    <mergeCell ref="M70:N70"/>
    <mergeCell ref="C50:D50"/>
    <mergeCell ref="C51:D51"/>
    <mergeCell ref="C60:D60"/>
    <mergeCell ref="E53:F53"/>
    <mergeCell ref="G53:H53"/>
    <mergeCell ref="E60:H60"/>
    <mergeCell ref="C61:D61"/>
    <mergeCell ref="I58:J58"/>
    <mergeCell ref="I60:J60"/>
    <mergeCell ref="I61:J61"/>
    <mergeCell ref="C52:D52"/>
    <mergeCell ref="E61:H61"/>
    <mergeCell ref="I53:J53"/>
    <mergeCell ref="E58:H58"/>
    <mergeCell ref="E59:H59"/>
    <mergeCell ref="C53:D53"/>
    <mergeCell ref="B56:C56"/>
    <mergeCell ref="C58:D58"/>
    <mergeCell ref="C59:D59"/>
    <mergeCell ref="K48:L48"/>
    <mergeCell ref="M48:N48"/>
    <mergeCell ref="C48:D48"/>
    <mergeCell ref="I52:J52"/>
    <mergeCell ref="B9:T9"/>
    <mergeCell ref="C47:D47"/>
    <mergeCell ref="C29:D29"/>
    <mergeCell ref="C30:D30"/>
    <mergeCell ref="O50:U50"/>
    <mergeCell ref="O51:U51"/>
    <mergeCell ref="O52:U52"/>
    <mergeCell ref="C49:D49"/>
    <mergeCell ref="E48:F48"/>
    <mergeCell ref="G48:H48"/>
    <mergeCell ref="I48:J48"/>
    <mergeCell ref="C37:D37"/>
    <mergeCell ref="E37:H37"/>
    <mergeCell ref="C38:D38"/>
    <mergeCell ref="E38:H38"/>
    <mergeCell ref="O48:U48"/>
    <mergeCell ref="K47:L47"/>
    <mergeCell ref="I37:M37"/>
    <mergeCell ref="N37:P37"/>
    <mergeCell ref="N38:P38"/>
    <mergeCell ref="E51:F51"/>
    <mergeCell ref="G51:H51"/>
    <mergeCell ref="I51:J51"/>
    <mergeCell ref="I59:J59"/>
    <mergeCell ref="G49:H49"/>
    <mergeCell ref="I49:J49"/>
    <mergeCell ref="M50:N50"/>
    <mergeCell ref="E49:F49"/>
    <mergeCell ref="M49:N49"/>
    <mergeCell ref="E52:F52"/>
    <mergeCell ref="G52:H52"/>
    <mergeCell ref="I50:J50"/>
    <mergeCell ref="K49:L49"/>
    <mergeCell ref="K50:L50"/>
    <mergeCell ref="E50:F50"/>
    <mergeCell ref="G50:H50"/>
    <mergeCell ref="I47:J47"/>
    <mergeCell ref="M47:N47"/>
    <mergeCell ref="G47:H47"/>
    <mergeCell ref="N36:P36"/>
    <mergeCell ref="E47:F47"/>
    <mergeCell ref="I29:M29"/>
    <mergeCell ref="B43:T43"/>
    <mergeCell ref="C31:D31"/>
    <mergeCell ref="C32:D32"/>
    <mergeCell ref="N31:P31"/>
    <mergeCell ref="E32:H32"/>
    <mergeCell ref="C36:D36"/>
    <mergeCell ref="E30:H30"/>
    <mergeCell ref="E39:H39"/>
    <mergeCell ref="B45:C45"/>
    <mergeCell ref="C39:D39"/>
    <mergeCell ref="D12:E12"/>
    <mergeCell ref="E29:H29"/>
    <mergeCell ref="I30:M30"/>
    <mergeCell ref="I31:M31"/>
    <mergeCell ref="I32:M32"/>
    <mergeCell ref="I38:M38"/>
    <mergeCell ref="B25:O25"/>
    <mergeCell ref="I39:M39"/>
    <mergeCell ref="N39:P39"/>
    <mergeCell ref="N29:P29"/>
    <mergeCell ref="N30:P30"/>
    <mergeCell ref="N32:P32"/>
    <mergeCell ref="E31:H31"/>
    <mergeCell ref="B22:C22"/>
    <mergeCell ref="E36:H36"/>
    <mergeCell ref="I36:M36"/>
    <mergeCell ref="D20:H20"/>
    <mergeCell ref="D16:H16"/>
    <mergeCell ref="D18:H18"/>
    <mergeCell ref="X61:Y61"/>
    <mergeCell ref="X58:Y58"/>
    <mergeCell ref="O60:P60"/>
    <mergeCell ref="Q60:R60"/>
    <mergeCell ref="S60:T60"/>
    <mergeCell ref="Q61:R61"/>
    <mergeCell ref="O59:P59"/>
    <mergeCell ref="Q59:R59"/>
    <mergeCell ref="M60:N60"/>
    <mergeCell ref="X59:Y59"/>
    <mergeCell ref="AJ60:AK60"/>
    <mergeCell ref="AJ59:AK59"/>
    <mergeCell ref="K52:L52"/>
    <mergeCell ref="M52:N52"/>
    <mergeCell ref="M51:N51"/>
    <mergeCell ref="O53:U53"/>
    <mergeCell ref="AH58:AI58"/>
    <mergeCell ref="AJ58:AK58"/>
    <mergeCell ref="X60:Y60"/>
    <mergeCell ref="M53:N53"/>
    <mergeCell ref="K51:L51"/>
    <mergeCell ref="W56:X56"/>
    <mergeCell ref="AN61:AO61"/>
    <mergeCell ref="AL58:AM58"/>
    <mergeCell ref="AL61:AM61"/>
    <mergeCell ref="AL59:AM59"/>
    <mergeCell ref="AN58:AO58"/>
    <mergeCell ref="AN59:AO59"/>
    <mergeCell ref="AN60:AO60"/>
    <mergeCell ref="AL60:AM60"/>
    <mergeCell ref="Z60:AC60"/>
    <mergeCell ref="Z61:AC61"/>
    <mergeCell ref="Z59:AC59"/>
    <mergeCell ref="AD58:AE58"/>
    <mergeCell ref="AF61:AG61"/>
    <mergeCell ref="Z58:AC58"/>
    <mergeCell ref="AF58:AG58"/>
    <mergeCell ref="AD61:AE61"/>
    <mergeCell ref="AD60:AE60"/>
    <mergeCell ref="AF60:AG60"/>
    <mergeCell ref="AH60:AI60"/>
    <mergeCell ref="AF59:AG59"/>
    <mergeCell ref="AH59:AI59"/>
    <mergeCell ref="AD59:AE59"/>
    <mergeCell ref="AH61:AI61"/>
    <mergeCell ref="AJ61:AK61"/>
    <mergeCell ref="O49:U49"/>
    <mergeCell ref="K61:L61"/>
    <mergeCell ref="M61:N61"/>
    <mergeCell ref="O61:P61"/>
    <mergeCell ref="S61:T61"/>
    <mergeCell ref="M59:N59"/>
    <mergeCell ref="K53:L53"/>
    <mergeCell ref="K58:L58"/>
    <mergeCell ref="M58:N58"/>
    <mergeCell ref="K60:L60"/>
    <mergeCell ref="K59:L59"/>
    <mergeCell ref="S59:T59"/>
    <mergeCell ref="O58:P58"/>
    <mergeCell ref="Q58:R58"/>
    <mergeCell ref="S58:T58"/>
  </mergeCells>
  <conditionalFormatting sqref="W59:W61">
    <cfRule type="expression" priority="47" dxfId="28" stopIfTrue="1">
      <formula>ISERROR(W59)</formula>
    </cfRule>
  </conditionalFormatting>
  <conditionalFormatting sqref="C59">
    <cfRule type="cellIs" priority="48" dxfId="28" operator="equal" stopIfTrue="1">
      <formula>#N/A</formula>
    </cfRule>
  </conditionalFormatting>
  <conditionalFormatting sqref="C60:C61">
    <cfRule type="cellIs" priority="46" dxfId="28" operator="equal" stopIfTrue="1">
      <formula>#N/A</formula>
    </cfRule>
  </conditionalFormatting>
  <conditionalFormatting sqref="W81:W83">
    <cfRule type="expression" priority="44" dxfId="28" stopIfTrue="1">
      <formula>ISERROR(W81)</formula>
    </cfRule>
  </conditionalFormatting>
  <conditionalFormatting sqref="C81">
    <cfRule type="cellIs" priority="45" dxfId="28" operator="equal" stopIfTrue="1">
      <formula>#N/A</formula>
    </cfRule>
  </conditionalFormatting>
  <conditionalFormatting sqref="C82:C83">
    <cfRule type="cellIs" priority="43" dxfId="28" operator="equal" stopIfTrue="1">
      <formula>#N/A</formula>
    </cfRule>
  </conditionalFormatting>
  <conditionalFormatting sqref="AL105:AM110 W105:W110">
    <cfRule type="expression" priority="41" dxfId="28" stopIfTrue="1">
      <formula>ISERROR(W105)</formula>
    </cfRule>
  </conditionalFormatting>
  <conditionalFormatting sqref="C105:C110">
    <cfRule type="cellIs" priority="42" dxfId="28" operator="equal" stopIfTrue="1">
      <formula>#N/A</formula>
    </cfRule>
  </conditionalFormatting>
  <conditionalFormatting sqref="K48:L48">
    <cfRule type="expression" priority="27" dxfId="1">
      <formula>$D$22=2</formula>
    </cfRule>
    <cfRule type="expression" priority="28" dxfId="0">
      <formula>$D$22=1</formula>
    </cfRule>
  </conditionalFormatting>
  <conditionalFormatting sqref="K49:L53">
    <cfRule type="expression" priority="25" dxfId="1">
      <formula>$D$22=2</formula>
    </cfRule>
    <cfRule type="expression" priority="26" dxfId="0">
      <formula>$D$22=1</formula>
    </cfRule>
  </conditionalFormatting>
  <conditionalFormatting sqref="AJ59:AK61">
    <cfRule type="expression" priority="23" dxfId="1">
      <formula>$D$22=2</formula>
    </cfRule>
    <cfRule type="expression" priority="24" dxfId="0">
      <formula>$D$22=1</formula>
    </cfRule>
  </conditionalFormatting>
  <conditionalFormatting sqref="O59:P61">
    <cfRule type="expression" priority="21" dxfId="1">
      <formula>$D$22=2</formula>
    </cfRule>
    <cfRule type="expression" priority="22" dxfId="0">
      <formula>$D$22=1</formula>
    </cfRule>
  </conditionalFormatting>
  <conditionalFormatting sqref="AL59:AM61">
    <cfRule type="expression" priority="19" dxfId="1">
      <formula>$D$22=2</formula>
    </cfRule>
    <cfRule type="expression" priority="20" dxfId="0">
      <formula>$D$22=1</formula>
    </cfRule>
  </conditionalFormatting>
  <conditionalFormatting sqref="Q59:R61">
    <cfRule type="expression" priority="17" dxfId="1">
      <formula>$D$22=2</formula>
    </cfRule>
    <cfRule type="expression" priority="18" dxfId="0">
      <formula>$D$22=1</formula>
    </cfRule>
  </conditionalFormatting>
  <conditionalFormatting sqref="AL81:AM83">
    <cfRule type="expression" priority="15" dxfId="1">
      <formula>$D$22=2</formula>
    </cfRule>
    <cfRule type="expression" priority="16" dxfId="0">
      <formula>$D$22=1</formula>
    </cfRule>
  </conditionalFormatting>
  <conditionalFormatting sqref="AJ81:AK83">
    <cfRule type="expression" priority="13" dxfId="1">
      <formula>$D$22=2</formula>
    </cfRule>
    <cfRule type="expression" priority="14" dxfId="0">
      <formula>$D$22=1</formula>
    </cfRule>
  </conditionalFormatting>
  <conditionalFormatting sqref="K70:L75">
    <cfRule type="expression" priority="11" dxfId="1">
      <formula>$D$22=2</formula>
    </cfRule>
    <cfRule type="expression" priority="12" dxfId="0">
      <formula>$D$22=1</formula>
    </cfRule>
  </conditionalFormatting>
  <conditionalFormatting sqref="O81:P83">
    <cfRule type="expression" priority="9" dxfId="1">
      <formula>$D$22=2</formula>
    </cfRule>
    <cfRule type="expression" priority="10" dxfId="0">
      <formula>$D$22=1</formula>
    </cfRule>
  </conditionalFormatting>
  <conditionalFormatting sqref="Q81:R83">
    <cfRule type="expression" priority="7" dxfId="1">
      <formula>$D$22=2</formula>
    </cfRule>
    <cfRule type="expression" priority="8" dxfId="0">
      <formula>$D$22=1</formula>
    </cfRule>
  </conditionalFormatting>
  <conditionalFormatting sqref="K92:L99">
    <cfRule type="expression" priority="5" dxfId="1">
      <formula>$D$22=2</formula>
    </cfRule>
    <cfRule type="expression" priority="6" dxfId="0">
      <formula>$D$22=1</formula>
    </cfRule>
  </conditionalFormatting>
  <conditionalFormatting sqref="O105:P110">
    <cfRule type="expression" priority="3" dxfId="1">
      <formula>$D$22=2</formula>
    </cfRule>
    <cfRule type="expression" priority="4" dxfId="0">
      <formula>$D$22=1</formula>
    </cfRule>
  </conditionalFormatting>
  <conditionalFormatting sqref="Q105:R110">
    <cfRule type="expression" priority="1" dxfId="1">
      <formula>$D$22=2</formula>
    </cfRule>
    <cfRule type="expression" priority="2" dxfId="0">
      <formula>$D$22=1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0" r:id="rId5"/>
  <headerFooter alignWithMargins="0">
    <oddFooter>&amp;R&amp;8&amp;P/&amp;N</oddFooter>
  </headerFooter>
  <rowBreaks count="2" manualBreakCount="2">
    <brk id="42" min="1" max="16383" man="1"/>
    <brk id="86" min="1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 topLeftCell="A1">
      <selection activeCell="B12" sqref="B12"/>
    </sheetView>
  </sheetViews>
  <sheetFormatPr defaultColWidth="11.421875" defaultRowHeight="12.75"/>
  <cols>
    <col min="1" max="1" width="14.7109375" style="0" bestFit="1" customWidth="1"/>
  </cols>
  <sheetData>
    <row r="1" spans="1:11" ht="12.75">
      <c r="A1" s="5" t="s">
        <v>24</v>
      </c>
      <c r="B1">
        <v>1</v>
      </c>
      <c r="D1">
        <f>Tabelle!W48</f>
        <v>0</v>
      </c>
      <c r="E1">
        <f>Tabelle!X48</f>
        <v>0</v>
      </c>
      <c r="F1">
        <f>Tabelle!Y48</f>
        <v>0</v>
      </c>
      <c r="G1">
        <f>Tabelle!Z48</f>
        <v>0</v>
      </c>
      <c r="H1">
        <f>Tabelle!AA48</f>
        <v>0</v>
      </c>
      <c r="I1" t="str">
        <f>Tabelle!AB48</f>
        <v/>
      </c>
      <c r="J1">
        <f>Tabelle!AC48</f>
        <v>0</v>
      </c>
      <c r="K1">
        <f>Tabelle!AD48</f>
        <v>0</v>
      </c>
    </row>
    <row r="2" spans="1:11" ht="12.75">
      <c r="A2" s="5" t="s">
        <v>24</v>
      </c>
      <c r="B2">
        <v>2</v>
      </c>
      <c r="D2">
        <f>Tabelle!W50</f>
        <v>0</v>
      </c>
      <c r="E2">
        <f>Tabelle!X50</f>
        <v>0</v>
      </c>
      <c r="F2">
        <f>Tabelle!Y50</f>
        <v>0</v>
      </c>
      <c r="G2">
        <f>Tabelle!Z50</f>
        <v>0</v>
      </c>
      <c r="H2">
        <f>Tabelle!AA50</f>
        <v>0</v>
      </c>
      <c r="I2" t="str">
        <f>Tabelle!AB50</f>
        <v/>
      </c>
      <c r="J2">
        <f>Tabelle!AC50</f>
        <v>0</v>
      </c>
      <c r="K2">
        <f>Tabelle!AD50</f>
        <v>0</v>
      </c>
    </row>
    <row r="3" spans="1:11" ht="12.75">
      <c r="A3" s="5" t="s">
        <v>24</v>
      </c>
      <c r="B3">
        <v>3</v>
      </c>
      <c r="D3">
        <f>Tabelle!W52</f>
        <v>0</v>
      </c>
      <c r="E3">
        <f>Tabelle!X52</f>
        <v>0</v>
      </c>
      <c r="F3">
        <f>Tabelle!Y52</f>
        <v>0</v>
      </c>
      <c r="G3">
        <f>Tabelle!Z52</f>
        <v>0</v>
      </c>
      <c r="H3">
        <f>Tabelle!AA52</f>
        <v>0</v>
      </c>
      <c r="I3" t="str">
        <f>Tabelle!AB52</f>
        <v/>
      </c>
      <c r="J3">
        <f>Tabelle!AC52</f>
        <v>0</v>
      </c>
      <c r="K3">
        <f>Tabelle!AD52</f>
        <v>0</v>
      </c>
    </row>
    <row r="4" spans="1:11" ht="12.75">
      <c r="A4" s="5" t="s">
        <v>25</v>
      </c>
      <c r="B4">
        <v>4</v>
      </c>
      <c r="D4">
        <f>Tabelle!W70</f>
        <v>0</v>
      </c>
      <c r="E4">
        <f>Tabelle!X70</f>
        <v>0</v>
      </c>
      <c r="F4">
        <f>Tabelle!Y70</f>
        <v>0</v>
      </c>
      <c r="G4">
        <f>Tabelle!Z70</f>
        <v>0</v>
      </c>
      <c r="H4">
        <f>Tabelle!AA70</f>
        <v>0</v>
      </c>
      <c r="I4" t="str">
        <f>Tabelle!AB70</f>
        <v/>
      </c>
      <c r="J4">
        <f>Tabelle!AC70</f>
        <v>0</v>
      </c>
      <c r="K4">
        <f>Tabelle!AD70</f>
        <v>0</v>
      </c>
    </row>
    <row r="5" spans="1:11" ht="12.75">
      <c r="A5" s="5" t="s">
        <v>25</v>
      </c>
      <c r="B5">
        <v>5</v>
      </c>
      <c r="D5">
        <f>Tabelle!W72</f>
        <v>0</v>
      </c>
      <c r="E5">
        <f>Tabelle!X72</f>
        <v>0</v>
      </c>
      <c r="F5">
        <f>Tabelle!Y72</f>
        <v>0</v>
      </c>
      <c r="G5">
        <f>Tabelle!Z72</f>
        <v>0</v>
      </c>
      <c r="H5">
        <f>Tabelle!AA72</f>
        <v>0</v>
      </c>
      <c r="I5" t="str">
        <f>Tabelle!AB72</f>
        <v/>
      </c>
      <c r="J5">
        <f>Tabelle!AC72</f>
        <v>0</v>
      </c>
      <c r="K5">
        <f>Tabelle!AD72</f>
        <v>0</v>
      </c>
    </row>
    <row r="6" spans="1:11" ht="12.75">
      <c r="A6" s="5" t="s">
        <v>25</v>
      </c>
      <c r="B6">
        <v>6</v>
      </c>
      <c r="D6">
        <f>Tabelle!W74</f>
        <v>0</v>
      </c>
      <c r="E6">
        <f>Tabelle!X74</f>
        <v>0</v>
      </c>
      <c r="F6">
        <f>Tabelle!Y74</f>
        <v>0</v>
      </c>
      <c r="G6">
        <f>Tabelle!Z74</f>
        <v>0</v>
      </c>
      <c r="H6">
        <f>Tabelle!AA74</f>
        <v>0</v>
      </c>
      <c r="I6" t="str">
        <f>Tabelle!AB74</f>
        <v/>
      </c>
      <c r="J6">
        <f>Tabelle!AC74</f>
        <v>0</v>
      </c>
      <c r="K6">
        <f>Tabelle!AD74</f>
        <v>0</v>
      </c>
    </row>
    <row r="7" spans="1:11" ht="12.75">
      <c r="A7" s="31" t="s">
        <v>41</v>
      </c>
      <c r="B7">
        <v>7</v>
      </c>
      <c r="D7" t="e">
        <f>Tabelle!W92</f>
        <v>#N/A</v>
      </c>
      <c r="E7" t="e">
        <f>Tabelle!X92</f>
        <v>#N/A</v>
      </c>
      <c r="F7">
        <f>Tabelle!Y92</f>
        <v>0</v>
      </c>
      <c r="G7">
        <f>Tabelle!Z92</f>
        <v>0</v>
      </c>
      <c r="H7">
        <f>Tabelle!AA92</f>
        <v>0</v>
      </c>
      <c r="I7" t="str">
        <f>Tabelle!AB92</f>
        <v/>
      </c>
      <c r="J7">
        <f>Tabelle!AC92</f>
        <v>0</v>
      </c>
      <c r="K7">
        <f>Tabelle!AD92</f>
        <v>0</v>
      </c>
    </row>
    <row r="8" spans="1:11" ht="12.75">
      <c r="A8" s="31" t="s">
        <v>41</v>
      </c>
      <c r="B8">
        <v>8</v>
      </c>
      <c r="D8" t="e">
        <f>Tabelle!W94</f>
        <v>#N/A</v>
      </c>
      <c r="E8" t="e">
        <f>Tabelle!X94</f>
        <v>#N/A</v>
      </c>
      <c r="F8">
        <f>Tabelle!Y94</f>
        <v>0</v>
      </c>
      <c r="G8">
        <f>Tabelle!Z94</f>
        <v>0</v>
      </c>
      <c r="H8">
        <f>Tabelle!AA94</f>
        <v>0</v>
      </c>
      <c r="I8" t="str">
        <f>Tabelle!AB94</f>
        <v/>
      </c>
      <c r="J8">
        <f>Tabelle!AC94</f>
        <v>0</v>
      </c>
      <c r="K8">
        <f>Tabelle!AD94</f>
        <v>0</v>
      </c>
    </row>
    <row r="9" spans="1:11" ht="12.75">
      <c r="A9" s="31" t="s">
        <v>42</v>
      </c>
      <c r="B9">
        <v>9</v>
      </c>
      <c r="D9" t="e">
        <f>Tabelle!W96</f>
        <v>#N/A</v>
      </c>
      <c r="E9" t="e">
        <f>Tabelle!X96</f>
        <v>#N/A</v>
      </c>
      <c r="F9">
        <f>Tabelle!Y96</f>
        <v>0</v>
      </c>
      <c r="G9">
        <f>Tabelle!Z96</f>
        <v>0</v>
      </c>
      <c r="H9">
        <f>Tabelle!AA96</f>
        <v>0</v>
      </c>
      <c r="I9" t="str">
        <f>Tabelle!AB96</f>
        <v/>
      </c>
      <c r="J9">
        <f>Tabelle!AC96</f>
        <v>0</v>
      </c>
      <c r="K9">
        <f>Tabelle!AD96</f>
        <v>0</v>
      </c>
    </row>
    <row r="10" spans="1:11" ht="12.75">
      <c r="A10" s="31" t="s">
        <v>31</v>
      </c>
      <c r="B10">
        <v>10</v>
      </c>
      <c r="D10" t="e">
        <f>Tabelle!W98</f>
        <v>#N/A</v>
      </c>
      <c r="E10" t="e">
        <f>Tabelle!X98</f>
        <v>#N/A</v>
      </c>
      <c r="F10">
        <f>Tabelle!Y98</f>
        <v>0</v>
      </c>
      <c r="G10">
        <f>Tabelle!Z98</f>
        <v>0</v>
      </c>
      <c r="H10">
        <f>Tabelle!AA98</f>
        <v>0</v>
      </c>
      <c r="I10" t="str">
        <f>Tabelle!AB98</f>
        <v/>
      </c>
      <c r="J10">
        <f>Tabelle!AC98</f>
        <v>0</v>
      </c>
      <c r="K10">
        <f>Tabelle!AD98</f>
        <v>0</v>
      </c>
    </row>
  </sheetData>
  <sheetProtection password="CD87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Surfer</dc:creator>
  <cp:keywords/>
  <dc:description/>
  <cp:lastModifiedBy>Volker Schneider</cp:lastModifiedBy>
  <cp:lastPrinted>2015-08-22T16:12:35Z</cp:lastPrinted>
  <dcterms:created xsi:type="dcterms:W3CDTF">2013-12-22T19:30:03Z</dcterms:created>
  <dcterms:modified xsi:type="dcterms:W3CDTF">2021-11-14T15:47:09Z</dcterms:modified>
  <cp:category/>
  <cp:version/>
  <cp:contentType/>
  <cp:contentStatus/>
</cp:coreProperties>
</file>