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ocuments\Billard\KSW-Nord\Vorlagen\Spielberichte Einzel Technik\Club Cloud\"/>
    </mc:Choice>
  </mc:AlternateContent>
  <bookViews>
    <workbookView xWindow="0" yWindow="0" windowWidth="21840" windowHeight="9105" activeTab="1"/>
  </bookViews>
  <sheets>
    <sheet name="Anleitung" sheetId="5" r:id="rId1"/>
    <sheet name="Tabelle" sheetId="1" r:id="rId2"/>
    <sheet name="CSV" sheetId="2" r:id="rId3"/>
  </sheets>
  <definedNames>
    <definedName name="_xlnm.Print_Area" localSheetId="0">Anleitung!$A$1:$F$22</definedName>
    <definedName name="_xlnm.Print_Area" localSheetId="1">Tabelle!$B$1:$T$120</definedName>
    <definedName name="_xlnm.Print_Titles" localSheetId="1">Tabelle!$1:$11</definedName>
  </definedNames>
  <calcPr calcId="152511"/>
</workbook>
</file>

<file path=xl/calcChain.xml><?xml version="1.0" encoding="utf-8"?>
<calcChain xmlns="http://schemas.openxmlformats.org/spreadsheetml/2006/main">
  <c r="K107" i="1" l="1"/>
  <c r="I106" i="1"/>
  <c r="AB105" i="1" s="1"/>
  <c r="I12" i="2" s="1"/>
  <c r="AA101" i="1"/>
  <c r="H10" i="2" s="1"/>
  <c r="AD105" i="1"/>
  <c r="K12" i="2" s="1"/>
  <c r="AC105" i="1"/>
  <c r="J12" i="2" s="1"/>
  <c r="AA105" i="1"/>
  <c r="H12" i="2" s="1"/>
  <c r="Z105" i="1"/>
  <c r="G12" i="2" s="1"/>
  <c r="Y105" i="1"/>
  <c r="F12" i="2" s="1"/>
  <c r="AN92" i="1"/>
  <c r="AN91" i="1"/>
  <c r="AN90" i="1"/>
  <c r="AN89" i="1"/>
  <c r="AD52" i="1"/>
  <c r="K2" i="2" s="1"/>
  <c r="AC52" i="1"/>
  <c r="J2" i="2" s="1"/>
  <c r="AA54" i="1"/>
  <c r="H3" i="2" s="1"/>
  <c r="AA52" i="1"/>
  <c r="H2" i="2" s="1"/>
  <c r="Y54" i="1"/>
  <c r="F3" i="2" s="1"/>
  <c r="AF63" i="1"/>
  <c r="K106" i="1" l="1"/>
  <c r="K105" i="1"/>
  <c r="E105" i="1"/>
  <c r="E106" i="1" s="1"/>
  <c r="AH89" i="1" l="1"/>
  <c r="AF92" i="1"/>
  <c r="AF91" i="1"/>
  <c r="AF90" i="1"/>
  <c r="AF89" i="1"/>
  <c r="AN63" i="1"/>
  <c r="AN62" i="1"/>
  <c r="AN61" i="1"/>
  <c r="AH61" i="1"/>
  <c r="AF62" i="1"/>
  <c r="AF61" i="1"/>
  <c r="Z92" i="1" l="1"/>
  <c r="K103" i="1" l="1"/>
  <c r="K101" i="1"/>
  <c r="K54" i="1"/>
  <c r="K52" i="1"/>
  <c r="K50" i="1"/>
  <c r="K82" i="1"/>
  <c r="K80" i="1"/>
  <c r="K78" i="1"/>
  <c r="K76" i="1"/>
  <c r="K74" i="1"/>
  <c r="K72" i="1"/>
  <c r="E101" i="1" l="1"/>
  <c r="E107" i="1" l="1"/>
  <c r="E103" i="1"/>
  <c r="E50" i="1" l="1"/>
  <c r="I51" i="1"/>
  <c r="K51" i="1" s="1"/>
  <c r="E51" i="1" l="1"/>
  <c r="O15" i="1"/>
  <c r="O14" i="1"/>
  <c r="Z90" i="1" l="1"/>
  <c r="Z91" i="1"/>
  <c r="Z89" i="1"/>
  <c r="I55" i="1"/>
  <c r="AD54" i="1"/>
  <c r="K3" i="2" s="1"/>
  <c r="AC54" i="1"/>
  <c r="J3" i="2" s="1"/>
  <c r="Z54" i="1"/>
  <c r="G3" i="2" s="1"/>
  <c r="E54" i="1"/>
  <c r="E55" i="1" s="1"/>
  <c r="AD62" i="1" s="1"/>
  <c r="I53" i="1"/>
  <c r="Z52" i="1"/>
  <c r="G2" i="2" s="1"/>
  <c r="Y52" i="1"/>
  <c r="F2" i="2" s="1"/>
  <c r="E52" i="1"/>
  <c r="AB50" i="1"/>
  <c r="I1" i="2" s="1"/>
  <c r="AD50" i="1"/>
  <c r="K1" i="2" s="1"/>
  <c r="AC50" i="1"/>
  <c r="J1" i="2" s="1"/>
  <c r="AA50" i="1"/>
  <c r="H1" i="2" s="1"/>
  <c r="Z50" i="1"/>
  <c r="G1" i="2" s="1"/>
  <c r="Y50" i="1"/>
  <c r="F1" i="2" s="1"/>
  <c r="E72" i="1"/>
  <c r="AD78" i="1"/>
  <c r="K7" i="2" s="1"/>
  <c r="AC78" i="1"/>
  <c r="J7" i="2" s="1"/>
  <c r="AA78" i="1"/>
  <c r="H7" i="2" s="1"/>
  <c r="Z78" i="1"/>
  <c r="G7" i="2" s="1"/>
  <c r="Y78" i="1"/>
  <c r="F7" i="2" s="1"/>
  <c r="AD72" i="1"/>
  <c r="K4" i="2" s="1"/>
  <c r="AC72" i="1"/>
  <c r="J4" i="2" s="1"/>
  <c r="AA72" i="1"/>
  <c r="H4" i="2" s="1"/>
  <c r="Z72" i="1"/>
  <c r="G4" i="2" s="1"/>
  <c r="Y72" i="1"/>
  <c r="F4" i="2" s="1"/>
  <c r="AD82" i="1"/>
  <c r="K9" i="2" s="1"/>
  <c r="AC82" i="1"/>
  <c r="J9" i="2" s="1"/>
  <c r="AA82" i="1"/>
  <c r="H9" i="2" s="1"/>
  <c r="Z82" i="1"/>
  <c r="G9" i="2" s="1"/>
  <c r="Y82" i="1"/>
  <c r="F9" i="2" s="1"/>
  <c r="AH62" i="1" l="1"/>
  <c r="AB54" i="1"/>
  <c r="I3" i="2" s="1"/>
  <c r="AH63" i="1"/>
  <c r="AB52" i="1"/>
  <c r="I2" i="2" s="1"/>
  <c r="AD61" i="1"/>
  <c r="AP61" i="1"/>
  <c r="K55" i="1"/>
  <c r="AP62" i="1" s="1"/>
  <c r="K53" i="1"/>
  <c r="E53" i="1"/>
  <c r="AJ61" i="1"/>
  <c r="AJ89" i="1"/>
  <c r="O55" i="1"/>
  <c r="O52" i="1"/>
  <c r="O50" i="1"/>
  <c r="O54" i="1"/>
  <c r="O53" i="1" l="1"/>
  <c r="AP63" i="1"/>
  <c r="O51" i="1"/>
  <c r="I79" i="1" l="1"/>
  <c r="E78" i="1"/>
  <c r="O78" i="1" s="1"/>
  <c r="I73" i="1"/>
  <c r="E73" i="1"/>
  <c r="O72" i="1"/>
  <c r="I83" i="1"/>
  <c r="K83" i="1" s="1"/>
  <c r="E82" i="1"/>
  <c r="A41" i="1"/>
  <c r="O82" i="1" l="1"/>
  <c r="AD63" i="1"/>
  <c r="K73" i="1"/>
  <c r="AH92" i="1"/>
  <c r="C83" i="1"/>
  <c r="X92" i="1"/>
  <c r="C79" i="1"/>
  <c r="AB78" i="1"/>
  <c r="I7" i="2" s="1"/>
  <c r="K79" i="1"/>
  <c r="AB82" i="1"/>
  <c r="I9" i="2" s="1"/>
  <c r="E83" i="1"/>
  <c r="O83" i="1" s="1"/>
  <c r="E79" i="1"/>
  <c r="O79" i="1" s="1"/>
  <c r="AB72" i="1"/>
  <c r="I4" i="2" s="1"/>
  <c r="O73" i="1"/>
  <c r="C73" i="1"/>
  <c r="A31" i="1"/>
  <c r="A32" i="1"/>
  <c r="A33" i="1"/>
  <c r="A38" i="1"/>
  <c r="A39" i="1"/>
  <c r="A40" i="1"/>
  <c r="E74" i="1"/>
  <c r="Y74" i="1"/>
  <c r="F5" i="2" s="1"/>
  <c r="Z74" i="1"/>
  <c r="G5" i="2" s="1"/>
  <c r="AA74" i="1"/>
  <c r="H5" i="2" s="1"/>
  <c r="AC74" i="1"/>
  <c r="J5" i="2" s="1"/>
  <c r="AD74" i="1"/>
  <c r="K5" i="2" s="1"/>
  <c r="I75" i="1"/>
  <c r="E76" i="1"/>
  <c r="Y76" i="1"/>
  <c r="F6" i="2" s="1"/>
  <c r="Z76" i="1"/>
  <c r="G6" i="2" s="1"/>
  <c r="AA76" i="1"/>
  <c r="H6" i="2" s="1"/>
  <c r="AC76" i="1"/>
  <c r="J6" i="2" s="1"/>
  <c r="AD76" i="1"/>
  <c r="K6" i="2" s="1"/>
  <c r="I77" i="1"/>
  <c r="E80" i="1"/>
  <c r="E81" i="1" s="1"/>
  <c r="Y80" i="1"/>
  <c r="F8" i="2" s="1"/>
  <c r="Z80" i="1"/>
  <c r="G8" i="2" s="1"/>
  <c r="AA80" i="1"/>
  <c r="H8" i="2" s="1"/>
  <c r="AC80" i="1"/>
  <c r="J8" i="2" s="1"/>
  <c r="AD80" i="1"/>
  <c r="K8" i="2" s="1"/>
  <c r="I81" i="1"/>
  <c r="Z61" i="1"/>
  <c r="Z62" i="1"/>
  <c r="Z63" i="1"/>
  <c r="Y101" i="1"/>
  <c r="F10" i="2" s="1"/>
  <c r="Z101" i="1"/>
  <c r="G10" i="2" s="1"/>
  <c r="AC101" i="1"/>
  <c r="J10" i="2" s="1"/>
  <c r="AD101" i="1"/>
  <c r="K10" i="2" s="1"/>
  <c r="E102" i="1"/>
  <c r="I102" i="1"/>
  <c r="Y103" i="1"/>
  <c r="F11" i="2" s="1"/>
  <c r="Z103" i="1"/>
  <c r="G11" i="2" s="1"/>
  <c r="AA103" i="1"/>
  <c r="H11" i="2" s="1"/>
  <c r="AC103" i="1"/>
  <c r="J11" i="2" s="1"/>
  <c r="AD103" i="1"/>
  <c r="K11" i="2" s="1"/>
  <c r="E104" i="1"/>
  <c r="I104" i="1"/>
  <c r="Y107" i="1"/>
  <c r="F13" i="2" s="1"/>
  <c r="Z107" i="1"/>
  <c r="G13" i="2" s="1"/>
  <c r="AA107" i="1"/>
  <c r="H13" i="2" s="1"/>
  <c r="AC107" i="1"/>
  <c r="J13" i="2" s="1"/>
  <c r="AD107" i="1"/>
  <c r="K13" i="2" s="1"/>
  <c r="E108" i="1"/>
  <c r="I108" i="1"/>
  <c r="K108" i="1" s="1"/>
  <c r="X78" i="1" l="1"/>
  <c r="E7" i="2" s="1"/>
  <c r="X82" i="1"/>
  <c r="E9" i="2" s="1"/>
  <c r="X72" i="1"/>
  <c r="E4" i="2" s="1"/>
  <c r="K102" i="1"/>
  <c r="AB101" i="1"/>
  <c r="I10" i="2" s="1"/>
  <c r="E75" i="1"/>
  <c r="O75" i="1" s="1"/>
  <c r="AD90" i="1"/>
  <c r="AD89" i="1"/>
  <c r="AP89" i="1"/>
  <c r="AL89" i="1" s="1"/>
  <c r="K75" i="1"/>
  <c r="AH91" i="1"/>
  <c r="AP92" i="1"/>
  <c r="AL92" i="1" s="1"/>
  <c r="AD92" i="1"/>
  <c r="K81" i="1"/>
  <c r="AP90" i="1" s="1"/>
  <c r="AL90" i="1" s="1"/>
  <c r="AH90" i="1"/>
  <c r="AJ92" i="1"/>
  <c r="C82" i="1"/>
  <c r="W82" i="1" s="1"/>
  <c r="D9" i="2" s="1"/>
  <c r="C77" i="1"/>
  <c r="X76" i="1" s="1"/>
  <c r="E6" i="2" s="1"/>
  <c r="C75" i="1"/>
  <c r="X74" i="1" s="1"/>
  <c r="E5" i="2" s="1"/>
  <c r="C81" i="1"/>
  <c r="X80" i="1" s="1"/>
  <c r="E8" i="2" s="1"/>
  <c r="C78" i="1"/>
  <c r="W78" i="1" s="1"/>
  <c r="D7" i="2" s="1"/>
  <c r="C74" i="1"/>
  <c r="W74" i="1" s="1"/>
  <c r="D5" i="2" s="1"/>
  <c r="X89" i="1"/>
  <c r="C80" i="1"/>
  <c r="W80" i="1" s="1"/>
  <c r="D8" i="2" s="1"/>
  <c r="C76" i="1"/>
  <c r="W76" i="1" s="1"/>
  <c r="D6" i="2" s="1"/>
  <c r="C72" i="1"/>
  <c r="W72" i="1" s="1"/>
  <c r="D4" i="2" s="1"/>
  <c r="C54" i="1"/>
  <c r="W54" i="1" s="1"/>
  <c r="D3" i="2" s="1"/>
  <c r="C52" i="1"/>
  <c r="W52" i="1" s="1"/>
  <c r="D2" i="2" s="1"/>
  <c r="C55" i="1"/>
  <c r="X54" i="1" s="1"/>
  <c r="E3" i="2" s="1"/>
  <c r="C50" i="1"/>
  <c r="W50" i="1" s="1"/>
  <c r="D1" i="2" s="1"/>
  <c r="C53" i="1"/>
  <c r="X52" i="1" s="1"/>
  <c r="E2" i="2" s="1"/>
  <c r="C51" i="1"/>
  <c r="X50" i="1" s="1"/>
  <c r="E1" i="2" s="1"/>
  <c r="AB103" i="1"/>
  <c r="I11" i="2" s="1"/>
  <c r="K104" i="1"/>
  <c r="AB76" i="1"/>
  <c r="I6" i="2" s="1"/>
  <c r="K77" i="1"/>
  <c r="X91" i="1"/>
  <c r="X90" i="1"/>
  <c r="E77" i="1"/>
  <c r="O77" i="1" s="1"/>
  <c r="AL62" i="1"/>
  <c r="AJ62" i="1"/>
  <c r="O76" i="1"/>
  <c r="AL61" i="1"/>
  <c r="AJ63" i="1"/>
  <c r="O74" i="1"/>
  <c r="O80" i="1"/>
  <c r="X62" i="1"/>
  <c r="X63" i="1"/>
  <c r="AB80" i="1"/>
  <c r="I8" i="2" s="1"/>
  <c r="AB107" i="1"/>
  <c r="I13" i="2" s="1"/>
  <c r="X61" i="1"/>
  <c r="AB74" i="1"/>
  <c r="I5" i="2" s="1"/>
  <c r="O81" i="1"/>
  <c r="AQ89" i="1" l="1"/>
  <c r="AQ92" i="1"/>
  <c r="AJ91" i="1"/>
  <c r="AJ90" i="1"/>
  <c r="AQ90" i="1" s="1"/>
  <c r="AD91" i="1"/>
  <c r="AP91" i="1"/>
  <c r="AL91" i="1" s="1"/>
  <c r="AL63" i="1"/>
  <c r="AQ63" i="1" s="1"/>
  <c r="AQ61" i="1"/>
  <c r="AQ62" i="1"/>
  <c r="AQ91" i="1" l="1"/>
  <c r="W91" i="1" s="1"/>
  <c r="W61" i="1"/>
  <c r="W63" i="1"/>
  <c r="W62" i="1"/>
  <c r="W92" i="1" l="1"/>
  <c r="W89" i="1"/>
  <c r="W90" i="1"/>
  <c r="C62" i="1"/>
  <c r="C63" i="1"/>
  <c r="C105" i="1" s="1"/>
  <c r="C61" i="1"/>
  <c r="C101" i="1" s="1"/>
  <c r="E62" i="1"/>
  <c r="K62" i="1"/>
  <c r="Q63" i="1"/>
  <c r="E63" i="1"/>
  <c r="M62" i="1"/>
  <c r="S63" i="1"/>
  <c r="S61" i="1"/>
  <c r="O62" i="1"/>
  <c r="I62" i="1"/>
  <c r="Q61" i="1"/>
  <c r="Q62" i="1"/>
  <c r="I63" i="1"/>
  <c r="O61" i="1"/>
  <c r="S62" i="1"/>
  <c r="M61" i="1"/>
  <c r="K63" i="1"/>
  <c r="E61" i="1"/>
  <c r="K61" i="1"/>
  <c r="M63" i="1"/>
  <c r="I61" i="1"/>
  <c r="O63" i="1"/>
  <c r="M92" i="1" l="1"/>
  <c r="AH120" i="1" s="1"/>
  <c r="O90" i="1"/>
  <c r="S91" i="1"/>
  <c r="S92" i="1"/>
  <c r="AN120" i="1" s="1"/>
  <c r="O92" i="1"/>
  <c r="I91" i="1"/>
  <c r="S89" i="1"/>
  <c r="O89" i="1"/>
  <c r="I92" i="1"/>
  <c r="AD120" i="1" s="1"/>
  <c r="K90" i="1"/>
  <c r="K91" i="1"/>
  <c r="I90" i="1"/>
  <c r="O91" i="1"/>
  <c r="Q90" i="1"/>
  <c r="M89" i="1"/>
  <c r="I89" i="1"/>
  <c r="Q91" i="1"/>
  <c r="Q92" i="1"/>
  <c r="AL120" i="1" s="1"/>
  <c r="Q89" i="1"/>
  <c r="K92" i="1"/>
  <c r="AF120" i="1" s="1"/>
  <c r="S90" i="1"/>
  <c r="K89" i="1"/>
  <c r="E89" i="1"/>
  <c r="E92" i="1"/>
  <c r="E91" i="1"/>
  <c r="E90" i="1"/>
  <c r="C89" i="1"/>
  <c r="C103" i="1" s="1"/>
  <c r="C91" i="1"/>
  <c r="C106" i="1" s="1"/>
  <c r="X118" i="1" s="1"/>
  <c r="Z118" i="1" s="1"/>
  <c r="C92" i="1"/>
  <c r="X120" i="1" s="1"/>
  <c r="Z120" i="1" s="1"/>
  <c r="W101" i="1"/>
  <c r="D10" i="2" s="1"/>
  <c r="W105" i="1"/>
  <c r="D12" i="2" s="1"/>
  <c r="X119" i="1"/>
  <c r="M90" i="1"/>
  <c r="M91" i="1"/>
  <c r="C90" i="1"/>
  <c r="C102" i="1" s="1"/>
  <c r="C104" i="1"/>
  <c r="C107" i="1"/>
  <c r="AJ120" i="1" l="1"/>
  <c r="X105" i="1"/>
  <c r="E12" i="2" s="1"/>
  <c r="AH118" i="1"/>
  <c r="W103" i="1"/>
  <c r="D11" i="2" s="1"/>
  <c r="X116" i="1"/>
  <c r="Z116" i="1" s="1"/>
  <c r="X101" i="1"/>
  <c r="E10" i="2" s="1"/>
  <c r="X117" i="1"/>
  <c r="X103" i="1"/>
  <c r="E11" i="2" s="1"/>
  <c r="X114" i="1"/>
  <c r="W107" i="1"/>
  <c r="D13" i="2" s="1"/>
  <c r="AH119" i="1"/>
  <c r="AF119" i="1"/>
  <c r="Z119" i="1"/>
  <c r="AF118" i="1"/>
  <c r="C108" i="1"/>
  <c r="AD116" i="1" l="1"/>
  <c r="AP116" i="1"/>
  <c r="AL116" i="1" s="1"/>
  <c r="X107" i="1"/>
  <c r="E13" i="2" s="1"/>
  <c r="X115" i="1"/>
  <c r="AH115" i="1" s="1"/>
  <c r="AH116" i="1"/>
  <c r="AN116" i="1"/>
  <c r="AH114" i="1"/>
  <c r="Z114" i="1"/>
  <c r="AF116" i="1"/>
  <c r="AH117" i="1"/>
  <c r="AD118" i="1"/>
  <c r="AP118" i="1"/>
  <c r="AL118" i="1" s="1"/>
  <c r="AD119" i="1"/>
  <c r="AN119" i="1"/>
  <c r="AN118" i="1"/>
  <c r="AP119" i="1"/>
  <c r="AL119" i="1" s="1"/>
  <c r="AP117" i="1"/>
  <c r="AL117" i="1" s="1"/>
  <c r="AF117" i="1"/>
  <c r="AN117" i="1"/>
  <c r="Z117" i="1"/>
  <c r="AD117" i="1"/>
  <c r="AN114" i="1" l="1"/>
  <c r="AD114" i="1"/>
  <c r="AP114" i="1"/>
  <c r="AL114" i="1" s="1"/>
  <c r="AF114" i="1"/>
  <c r="AN115" i="1"/>
  <c r="AD115" i="1"/>
  <c r="AP115" i="1"/>
  <c r="AL115" i="1" s="1"/>
  <c r="Z115" i="1"/>
  <c r="AF115" i="1"/>
  <c r="AJ118" i="1"/>
  <c r="AJ119" i="1"/>
  <c r="AJ116" i="1"/>
  <c r="AQ116" i="1" s="1"/>
  <c r="C115" i="1"/>
  <c r="AJ117" i="1"/>
  <c r="AQ117" i="1" l="1"/>
  <c r="W116" i="1" s="1"/>
  <c r="I114" i="1"/>
  <c r="C114" i="1"/>
  <c r="AJ114" i="1"/>
  <c r="O114" i="1" s="1"/>
  <c r="E114" i="1"/>
  <c r="S114" i="1"/>
  <c r="M114" i="1"/>
  <c r="Q114" i="1"/>
  <c r="K114" i="1"/>
  <c r="AJ115" i="1"/>
  <c r="O115" i="1" s="1"/>
  <c r="Q115" i="1"/>
  <c r="K115" i="1"/>
  <c r="E115" i="1"/>
  <c r="I115" i="1"/>
  <c r="M115" i="1"/>
  <c r="S115" i="1"/>
  <c r="W117" i="1" l="1"/>
  <c r="K117" i="1" s="1"/>
  <c r="C118" i="1"/>
  <c r="S119" i="1"/>
  <c r="I118" i="1"/>
  <c r="M118" i="1"/>
  <c r="E120" i="1"/>
  <c r="Q120" i="1"/>
  <c r="O120" i="1"/>
  <c r="M120" i="1"/>
  <c r="I120" i="1"/>
  <c r="C120" i="1"/>
  <c r="S118" i="1"/>
  <c r="M119" i="1"/>
  <c r="E119" i="1"/>
  <c r="C119" i="1"/>
  <c r="Q118" i="1"/>
  <c r="E118" i="1"/>
  <c r="K120" i="1"/>
  <c r="O119" i="1"/>
  <c r="K119" i="1"/>
  <c r="S120" i="1"/>
  <c r="K118" i="1"/>
  <c r="I119" i="1"/>
  <c r="O118" i="1"/>
  <c r="Q119" i="1"/>
  <c r="S116" i="1" l="1"/>
  <c r="C116" i="1"/>
  <c r="M116" i="1"/>
  <c r="Q116" i="1"/>
  <c r="I116" i="1"/>
  <c r="E116" i="1"/>
  <c r="O116" i="1"/>
  <c r="K116" i="1"/>
  <c r="Q117" i="1"/>
  <c r="O117" i="1"/>
  <c r="C117" i="1"/>
  <c r="M117" i="1"/>
  <c r="E117" i="1"/>
  <c r="S117" i="1"/>
  <c r="I117" i="1"/>
</calcChain>
</file>

<file path=xl/comments1.xml><?xml version="1.0" encoding="utf-8"?>
<comments xmlns="http://schemas.openxmlformats.org/spreadsheetml/2006/main">
  <authors>
    <author xml:space="preserve"> </author>
    <author>Volker Schneider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z.B. Landesmeisterschaft Freie Partie gr. Billard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z.B. 2013/14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Format TT.MM.JJJJ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W60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AL60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B86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W88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AL88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  <comment ref="B98" authorId="1" shapeId="0">
      <text>
        <r>
          <rPr>
            <b/>
            <sz val="9"/>
            <color indexed="81"/>
            <rFont val="Segoe UI"/>
            <family val="2"/>
          </rPr>
          <t>Volker Schneider:</t>
        </r>
        <r>
          <rPr>
            <sz val="9"/>
            <color indexed="81"/>
            <rFont val="Segoe UI"/>
            <family val="2"/>
          </rPr>
          <t xml:space="preserve">
Anzeige der korrekten Spielpaarungen wenn alle Ergebnisse der Gruppenspiele eingegeben wurden.</t>
        </r>
      </text>
    </comment>
    <comment ref="B111" authorId="0" shapeId="0">
      <text>
        <r>
          <rPr>
            <b/>
            <sz val="8"/>
            <color indexed="81"/>
            <rFont val="Tahoma"/>
            <family val="2"/>
          </rPr>
          <t xml:space="preserve"> : </t>
        </r>
        <r>
          <rPr>
            <sz val="8"/>
            <color indexed="81"/>
            <rFont val="Tahoma"/>
            <family val="2"/>
          </rPr>
          <t>korrekte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Anzeige wenn alle Spiele gespielt sind</t>
        </r>
      </text>
    </comment>
  </commentList>
</comments>
</file>

<file path=xl/sharedStrings.xml><?xml version="1.0" encoding="utf-8"?>
<sst xmlns="http://schemas.openxmlformats.org/spreadsheetml/2006/main" count="194" uniqueCount="74">
  <si>
    <r>
      <t xml:space="preserve">Für eine Partie werden bei Spieler 1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von Spieler 2 automatisch eingetragen. Wird die Distanz überschritten, wird eine entsprechende Meldung angezeigt.</t>
    </r>
  </si>
  <si>
    <t>Spielergebnisse 
bei der Endrunde:</t>
  </si>
  <si>
    <t>Saison: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</si>
  <si>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</si>
  <si>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</si>
  <si>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</si>
  <si>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</si>
  <si>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</si>
  <si>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</si>
  <si>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</si>
  <si>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</si>
  <si>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</si>
  <si>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</si>
  <si>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Bälle</t>
  </si>
  <si>
    <t>GD</t>
  </si>
  <si>
    <t>HS</t>
  </si>
  <si>
    <t>Aufn.</t>
  </si>
  <si>
    <t>Rang</t>
  </si>
  <si>
    <t>BED</t>
  </si>
  <si>
    <t>Ermittlung Rang</t>
  </si>
  <si>
    <t>Ermittlung BED</t>
  </si>
  <si>
    <t>Partie-
Punkte</t>
  </si>
  <si>
    <t>Spiel</t>
  </si>
  <si>
    <t>Gruppe A</t>
  </si>
  <si>
    <t>Gruppe B</t>
  </si>
  <si>
    <t>Spieler-Nr.</t>
  </si>
  <si>
    <t>Endrunde</t>
  </si>
  <si>
    <t>HF 1</t>
  </si>
  <si>
    <t>HF 2</t>
  </si>
  <si>
    <t>Finale</t>
  </si>
  <si>
    <t>A1</t>
  </si>
  <si>
    <t>A2</t>
  </si>
  <si>
    <t>B1</t>
  </si>
  <si>
    <t>B2</t>
  </si>
  <si>
    <t>S HF1</t>
  </si>
  <si>
    <t>S HF2</t>
  </si>
  <si>
    <t>Halbfinale</t>
  </si>
  <si>
    <t>Zwischenstand:</t>
  </si>
  <si>
    <t>Rangliste:</t>
  </si>
  <si>
    <t>Spielergebnisse: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</si>
  <si>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</si>
  <si>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</si>
  <si>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</si>
  <si>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</si>
  <si>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t>Ranglisten:</t>
  </si>
  <si>
    <t>Die Ranglisten werden erst angezeigt, wenn alle Spiele einer Gruppe oder des Turniers gespielt sind. In der Tabelle rechts neben den Ranglisten kann der Zwischenstand abgelesen werden (nicht im Druckbereich).</t>
  </si>
  <si>
    <t>Druckbereich:</t>
  </si>
  <si>
    <r>
      <t xml:space="preserve">Vollständig ausfüllen </t>
    </r>
    <r>
      <rPr>
        <b/>
        <u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</si>
  <si>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Blatt CSV:</t>
  </si>
  <si>
    <t>Dient zum Ergebnisimport in die Billardarea und wird nicht bearbeitet.</t>
  </si>
  <si>
    <t>Spielergebnisse 
bei den Gruppenspielen:</t>
  </si>
  <si>
    <t>Technik</t>
  </si>
  <si>
    <t>Dreiband</t>
  </si>
  <si>
    <t>Sparte:</t>
  </si>
  <si>
    <t>Durch wählen der Sparte werden die GDs bei Auswahl von Technik (Freie Partie, Cadre oder Einband) auf 2 Nachkommastellen und bei Auswahl von Dreiband auf 3 Nachkommastellen gekürzt und angezeigt.</t>
  </si>
  <si>
    <t>S1</t>
  </si>
  <si>
    <t>S2</t>
  </si>
  <si>
    <t>HS1</t>
  </si>
  <si>
    <t>HS2</t>
  </si>
  <si>
    <t>PP-GD-BED-HS/GD-HS</t>
  </si>
  <si>
    <t>Bewertung</t>
  </si>
  <si>
    <t>Runde</t>
  </si>
  <si>
    <t>Eingabe Meisterschaft und Disziplin</t>
  </si>
  <si>
    <t>Gruppensp.:</t>
  </si>
  <si>
    <t>Gemäß Einladung eingeben. Auf die Distanz wird bei der Eingabe der Spielergebnisse zugegriffen um Fehleingaben zu erkennen. Solange die Spieldistanz nicht eingegeben ist erscheint die Meldung 
"&lt;-- bitte Spieldistanz eing. !"</t>
  </si>
  <si>
    <t>Distanzen:</t>
  </si>
  <si>
    <r>
      <t xml:space="preserve">Für Spieler 1 werden </t>
    </r>
    <r>
      <rPr>
        <b/>
        <sz val="10"/>
        <rFont val="Arial"/>
        <family val="2"/>
      </rPr>
      <t>Bälle, 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automatisch eingetragen. Bei Unentschieden nach der Spieldistanz gemäß Einladung zum Turnier vorgehen (Verlängerung, Tie-Break). Dem Gewinner von Verlängerung/Tie Break wird 1 Ball zum Ergebnis nach Erreichen der Spieldistanz addiert.</t>
    </r>
  </si>
  <si>
    <t>getestet</t>
  </si>
  <si>
    <t>GD-BED-HS/GD-HS</t>
  </si>
  <si>
    <t>Der Druckbereich ist eingestellt und umfasst 4 Seiten.</t>
  </si>
  <si>
    <t>Platz 5</t>
  </si>
  <si>
    <t>Endrunde:</t>
  </si>
  <si>
    <t>Version 1</t>
  </si>
  <si>
    <t>Spiel um Platz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</si>
</sst>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18"/>
      <name val="Arial"/>
      <family val="2"/>
    </font>
    <font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Verdana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sz val="12"/>
      <color rgb="FF0066FF"/>
      <name val="Arial"/>
      <family val="2"/>
    </font>
    <font>
      <sz val="14"/>
      <color rgb="FF0066FF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9" fontId="20" fillId="0" borderId="0" applyFont="0" applyFill="0" applyBorder="0" applyAlignment="0" applyProtection="0"/>
    <xf numFmtId="0" fontId="1" fillId="0" borderId="0"/>
    <xf numFmtId="1" fontId="1" fillId="0" borderId="0"/>
    <xf numFmtId="0" fontId="1" fillId="0" borderId="0"/>
  </cellStyleXfs>
  <cellXfs count="17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Border="1" applyAlignment="1">
      <alignment horizontal="center"/>
    </xf>
    <xf numFmtId="0" fontId="1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0" fontId="10" fillId="0" borderId="0" xfId="0" applyFont="1"/>
    <xf numFmtId="1" fontId="1" fillId="0" borderId="0" xfId="3" applyFont="1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2"/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2" applyFont="1" applyAlignment="1">
      <alignment vertical="top"/>
    </xf>
    <xf numFmtId="0" fontId="23" fillId="0" borderId="0" xfId="2" applyFont="1"/>
    <xf numFmtId="0" fontId="22" fillId="0" borderId="0" xfId="2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23" fillId="0" borderId="0" xfId="0" applyFont="1"/>
    <xf numFmtId="14" fontId="23" fillId="0" borderId="0" xfId="0" applyNumberFormat="1" applyFont="1"/>
    <xf numFmtId="0" fontId="24" fillId="0" borderId="0" xfId="0" applyFont="1"/>
    <xf numFmtId="0" fontId="25" fillId="0" borderId="0" xfId="0" applyFont="1"/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/>
    <xf numFmtId="0" fontId="25" fillId="0" borderId="0" xfId="0" applyFont="1" applyBorder="1"/>
    <xf numFmtId="0" fontId="23" fillId="0" borderId="0" xfId="0" applyFont="1" applyAlignment="1">
      <alignment horizontal="center" vertical="center"/>
    </xf>
    <xf numFmtId="1" fontId="23" fillId="0" borderId="0" xfId="0" applyNumberFormat="1" applyFont="1"/>
    <xf numFmtId="0" fontId="26" fillId="0" borderId="0" xfId="0" applyFont="1"/>
    <xf numFmtId="14" fontId="26" fillId="0" borderId="0" xfId="0" applyNumberFormat="1" applyFont="1"/>
    <xf numFmtId="14" fontId="26" fillId="0" borderId="0" xfId="0" applyNumberFormat="1" applyFont="1" applyFill="1"/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/>
    <xf numFmtId="164" fontId="23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4" fontId="1" fillId="0" borderId="2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0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64" fontId="1" fillId="0" borderId="15" xfId="1" applyNumberFormat="1" applyFont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64" fontId="1" fillId="0" borderId="18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14" fontId="26" fillId="0" borderId="0" xfId="0" applyNumberFormat="1" applyFont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4" fontId="4" fillId="0" borderId="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28" fillId="0" borderId="9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1" fillId="0" borderId="5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</cellXfs>
  <cellStyles count="5">
    <cellStyle name="Prozent" xfId="1" builtinId="5"/>
    <cellStyle name="Standard" xfId="0" builtinId="0"/>
    <cellStyle name="Standard 2" xfId="2"/>
    <cellStyle name="Standard 2 2" xfId="4"/>
    <cellStyle name="Standard_Export 1 GP Heilbronn Ergebnis" xfId="3"/>
  </cellStyles>
  <dxfs count="46"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numFmt numFmtId="2" formatCode="0.00"/>
    </dxf>
    <dxf>
      <numFmt numFmtId="164" formatCode="0.000"/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22" fmlaLink="D23" fmlaRange="$V$3:$V$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220133</xdr:colOff>
      <xdr:row>0</xdr:row>
      <xdr:rowOff>95250</xdr:rowOff>
    </xdr:from>
    <xdr:to>
      <xdr:col>13</xdr:col>
      <xdr:colOff>251883</xdr:colOff>
      <xdr:row>5</xdr:row>
      <xdr:rowOff>95250</xdr:rowOff>
    </xdr:to>
    <xdr:pic>
      <xdr:nvPicPr>
        <xdr:cNvPr id="105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95250"/>
          <a:ext cx="3638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22</xdr:row>
          <xdr:rowOff>0</xdr:rowOff>
        </xdr:from>
        <xdr:to>
          <xdr:col>4</xdr:col>
          <xdr:colOff>9525</xdr:colOff>
          <xdr:row>23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0" sqref="B20:F20"/>
    </sheetView>
  </sheetViews>
  <sheetFormatPr baseColWidth="10" defaultRowHeight="12.75" x14ac:dyDescent="0.2"/>
  <cols>
    <col min="1" max="1" width="24.140625" style="36" customWidth="1"/>
    <col min="2" max="5" width="11.42578125" style="36"/>
    <col min="6" max="6" width="12.42578125" style="36" customWidth="1"/>
    <col min="7" max="16384" width="11.42578125" style="36"/>
  </cols>
  <sheetData>
    <row r="1" spans="1:6" ht="27" customHeight="1" x14ac:dyDescent="0.2">
      <c r="A1" s="82" t="s">
        <v>40</v>
      </c>
      <c r="B1" s="83"/>
      <c r="C1" s="83"/>
      <c r="D1" s="83"/>
      <c r="E1" s="83"/>
      <c r="F1" s="84"/>
    </row>
    <row r="4" spans="1:6" ht="51.75" customHeight="1" x14ac:dyDescent="0.2">
      <c r="A4" s="77" t="s">
        <v>41</v>
      </c>
      <c r="B4" s="78"/>
      <c r="C4" s="78"/>
      <c r="D4" s="78"/>
      <c r="E4" s="78"/>
      <c r="F4" s="78"/>
    </row>
    <row r="6" spans="1:6" ht="29.25" customHeight="1" x14ac:dyDescent="0.2">
      <c r="A6" s="45" t="s">
        <v>42</v>
      </c>
      <c r="B6" s="77" t="s">
        <v>43</v>
      </c>
      <c r="C6" s="78"/>
      <c r="D6" s="78"/>
      <c r="E6" s="78"/>
      <c r="F6" s="78"/>
    </row>
    <row r="7" spans="1:6" x14ac:dyDescent="0.2">
      <c r="A7" s="46"/>
    </row>
    <row r="8" spans="1:6" ht="56.25" customHeight="1" x14ac:dyDescent="0.2">
      <c r="A8" s="45" t="s">
        <v>65</v>
      </c>
      <c r="B8" s="77" t="s">
        <v>64</v>
      </c>
      <c r="C8" s="77"/>
      <c r="D8" s="77"/>
      <c r="E8" s="77"/>
      <c r="F8" s="77"/>
    </row>
    <row r="9" spans="1:6" x14ac:dyDescent="0.2">
      <c r="A9" s="46"/>
    </row>
    <row r="10" spans="1:6" ht="29.25" customHeight="1" x14ac:dyDescent="0.2">
      <c r="A10" s="45" t="s">
        <v>8</v>
      </c>
      <c r="B10" s="77" t="s">
        <v>47</v>
      </c>
      <c r="C10" s="78"/>
      <c r="D10" s="78"/>
      <c r="E10" s="78"/>
      <c r="F10" s="78"/>
    </row>
    <row r="11" spans="1:6" x14ac:dyDescent="0.2">
      <c r="A11" s="45"/>
      <c r="B11" s="42"/>
      <c r="C11" s="43"/>
      <c r="D11" s="43"/>
      <c r="E11" s="43"/>
      <c r="F11" s="43"/>
    </row>
    <row r="12" spans="1:6" ht="54.75" customHeight="1" x14ac:dyDescent="0.2">
      <c r="A12" s="45" t="s">
        <v>53</v>
      </c>
      <c r="B12" s="77" t="s">
        <v>54</v>
      </c>
      <c r="C12" s="77"/>
      <c r="D12" s="77"/>
      <c r="E12" s="77"/>
      <c r="F12" s="77"/>
    </row>
    <row r="13" spans="1:6" x14ac:dyDescent="0.2">
      <c r="A13" s="46"/>
    </row>
    <row r="14" spans="1:6" ht="66" customHeight="1" x14ac:dyDescent="0.2">
      <c r="A14" s="47" t="s">
        <v>50</v>
      </c>
      <c r="B14" s="77" t="s">
        <v>0</v>
      </c>
      <c r="C14" s="78"/>
      <c r="D14" s="78"/>
      <c r="E14" s="78"/>
      <c r="F14" s="78"/>
    </row>
    <row r="15" spans="1:6" x14ac:dyDescent="0.2">
      <c r="A15" s="46"/>
    </row>
    <row r="16" spans="1:6" ht="55.5" customHeight="1" x14ac:dyDescent="0.2">
      <c r="A16" s="45" t="s">
        <v>44</v>
      </c>
      <c r="B16" s="77" t="s">
        <v>45</v>
      </c>
      <c r="C16" s="78"/>
      <c r="D16" s="78"/>
      <c r="E16" s="78"/>
      <c r="F16" s="78"/>
    </row>
    <row r="17" spans="1:6" x14ac:dyDescent="0.2">
      <c r="A17" s="46"/>
    </row>
    <row r="18" spans="1:6" ht="95.25" customHeight="1" x14ac:dyDescent="0.2">
      <c r="A18" s="47" t="s">
        <v>1</v>
      </c>
      <c r="B18" s="79" t="s">
        <v>66</v>
      </c>
      <c r="C18" s="79"/>
      <c r="D18" s="79"/>
      <c r="E18" s="79"/>
      <c r="F18" s="79"/>
    </row>
    <row r="19" spans="1:6" x14ac:dyDescent="0.2">
      <c r="A19" s="46"/>
    </row>
    <row r="20" spans="1:6" x14ac:dyDescent="0.2">
      <c r="A20" s="45" t="s">
        <v>46</v>
      </c>
      <c r="B20" s="80" t="s">
        <v>69</v>
      </c>
      <c r="C20" s="80"/>
      <c r="D20" s="80"/>
      <c r="E20" s="80"/>
      <c r="F20" s="80"/>
    </row>
    <row r="21" spans="1:6" x14ac:dyDescent="0.2">
      <c r="A21" s="46"/>
    </row>
    <row r="22" spans="1:6" x14ac:dyDescent="0.2">
      <c r="A22" s="45" t="s">
        <v>48</v>
      </c>
      <c r="B22" s="81" t="s">
        <v>49</v>
      </c>
      <c r="C22" s="81"/>
      <c r="D22" s="81"/>
      <c r="E22" s="81"/>
      <c r="F22" s="81"/>
    </row>
  </sheetData>
  <sheetProtection password="CD87" sheet="1" objects="1" scenarios="1" selectLockedCells="1" selectUnlockedCells="1"/>
  <mergeCells count="11">
    <mergeCell ref="A1:F1"/>
    <mergeCell ref="A4:F4"/>
    <mergeCell ref="B6:F6"/>
    <mergeCell ref="B8:F8"/>
    <mergeCell ref="B10:F10"/>
    <mergeCell ref="B12:F12"/>
    <mergeCell ref="B16:F16"/>
    <mergeCell ref="B18:F18"/>
    <mergeCell ref="B20:F20"/>
    <mergeCell ref="B22:F22"/>
    <mergeCell ref="B14:F14"/>
  </mergeCells>
  <phoneticPr fontId="19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T138"/>
  <sheetViews>
    <sheetView tabSelected="1" topLeftCell="B1" zoomScale="80" zoomScaleNormal="80" zoomScaleSheetLayoutView="90" workbookViewId="0">
      <selection activeCell="B9" sqref="B9:T9"/>
    </sheetView>
  </sheetViews>
  <sheetFormatPr baseColWidth="10" defaultRowHeight="12.75" x14ac:dyDescent="0.2"/>
  <cols>
    <col min="1" max="1" width="16.28515625" hidden="1" customWidth="1"/>
    <col min="2" max="2" width="10.5703125" customWidth="1"/>
    <col min="3" max="3" width="11.7109375" customWidth="1"/>
    <col min="4" max="4" width="10.7109375" customWidth="1"/>
    <col min="5" max="5" width="5.7109375" customWidth="1"/>
    <col min="6" max="21" width="4.7109375" customWidth="1"/>
    <col min="22" max="22" width="10.42578125" customWidth="1"/>
    <col min="23" max="23" width="8.42578125" customWidth="1"/>
    <col min="24" max="25" width="10.7109375" customWidth="1"/>
    <col min="26" max="41" width="4.7109375" customWidth="1"/>
    <col min="42" max="42" width="16.28515625" hidden="1" customWidth="1"/>
    <col min="43" max="43" width="18" hidden="1" customWidth="1"/>
    <col min="44" max="44" width="22.28515625" hidden="1" customWidth="1"/>
  </cols>
  <sheetData>
    <row r="1" spans="2:4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V1" s="59" t="s">
        <v>72</v>
      </c>
      <c r="W1" s="139">
        <v>44587</v>
      </c>
      <c r="X1" s="13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2:4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V2" s="60" t="s">
        <v>67</v>
      </c>
      <c r="W2" s="60">
        <v>44587</v>
      </c>
      <c r="X2" s="5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2:4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V3" s="61" t="s">
        <v>51</v>
      </c>
      <c r="W3" s="59"/>
      <c r="X3" s="5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2:4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V4" s="61" t="s">
        <v>52</v>
      </c>
      <c r="W4" s="59"/>
      <c r="X4" s="5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2:4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V5" s="50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2:4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V6" s="50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2:4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V7" s="50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2:41" x14ac:dyDescent="0.2"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2:41" ht="30" customHeight="1" x14ac:dyDescent="0.2">
      <c r="B9" s="140" t="s">
        <v>62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41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2:41" s="2" customFormat="1" ht="15" x14ac:dyDescent="0.2">
      <c r="Q10" s="3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2:41" s="2" customFormat="1" ht="15" x14ac:dyDescent="0.2">
      <c r="Q11" s="3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2:41" ht="15.75" x14ac:dyDescent="0.2">
      <c r="B12" s="13" t="s">
        <v>2</v>
      </c>
      <c r="C12" s="14"/>
      <c r="D12" s="145"/>
      <c r="E12" s="145"/>
      <c r="F12" s="3"/>
      <c r="G12" s="3"/>
      <c r="H12" s="3"/>
      <c r="I12" s="3"/>
      <c r="J12" s="3"/>
      <c r="Q12" s="3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2:41" ht="15.75" x14ac:dyDescent="0.2">
      <c r="B13" s="13"/>
      <c r="C13" s="14"/>
      <c r="D13" s="14"/>
      <c r="E13" s="14"/>
      <c r="F13" s="14"/>
      <c r="G13" s="14"/>
      <c r="H13" s="14"/>
      <c r="I13" s="14"/>
      <c r="J13" s="3"/>
      <c r="Q13" s="3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2:41" ht="15.75" x14ac:dyDescent="0.2">
      <c r="B14" s="13" t="s">
        <v>65</v>
      </c>
      <c r="C14" s="14"/>
      <c r="D14" s="14" t="s">
        <v>63</v>
      </c>
      <c r="F14" s="165" t="s">
        <v>3</v>
      </c>
      <c r="G14" s="165"/>
      <c r="H14" s="166"/>
      <c r="I14" s="166"/>
      <c r="J14" s="165" t="s">
        <v>4</v>
      </c>
      <c r="K14" s="165"/>
      <c r="L14" s="165"/>
      <c r="M14" s="166"/>
      <c r="N14" s="166"/>
      <c r="O14" s="18" t="str">
        <f>IF(OR(H14="",M14=""),"&lt;-- bitte Spieldistanz eing. !","")</f>
        <v>&lt;-- bitte Spieldistanz eing. !</v>
      </c>
      <c r="Q14" s="3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2:41" ht="15.75" x14ac:dyDescent="0.2">
      <c r="B15" s="13"/>
      <c r="C15" s="14"/>
      <c r="D15" s="85" t="s">
        <v>71</v>
      </c>
      <c r="E15" s="85"/>
      <c r="F15" s="165" t="s">
        <v>3</v>
      </c>
      <c r="G15" s="165"/>
      <c r="H15" s="166"/>
      <c r="I15" s="166"/>
      <c r="J15" s="165" t="s">
        <v>4</v>
      </c>
      <c r="K15" s="165"/>
      <c r="L15" s="165"/>
      <c r="M15" s="166"/>
      <c r="N15" s="166"/>
      <c r="O15" s="18" t="str">
        <f>IF(OR(H15="",M15=""),"&lt;-- bitte Spieldistanz eing. !","")</f>
        <v>&lt;-- bitte Spieldistanz eing. !</v>
      </c>
      <c r="Q15" s="3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2:41" ht="15.75" x14ac:dyDescent="0.2">
      <c r="B16" s="13"/>
      <c r="C16" s="14"/>
      <c r="D16" s="14"/>
      <c r="E16" s="14"/>
      <c r="F16" s="14"/>
      <c r="G16" s="14"/>
      <c r="H16" s="14"/>
      <c r="I16" s="14"/>
      <c r="J16" s="3"/>
      <c r="Q16" s="3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ht="15.75" x14ac:dyDescent="0.2">
      <c r="B17" s="13" t="s">
        <v>5</v>
      </c>
      <c r="C17" s="14"/>
      <c r="D17" s="145"/>
      <c r="E17" s="145"/>
      <c r="F17" s="145"/>
      <c r="G17" s="15"/>
      <c r="H17" s="14"/>
      <c r="I17" s="14"/>
      <c r="J17" s="3"/>
      <c r="Q17" s="3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15.75" x14ac:dyDescent="0.2">
      <c r="B18" s="13"/>
      <c r="C18" s="14"/>
      <c r="D18" s="14"/>
      <c r="E18" s="14"/>
      <c r="F18" s="14"/>
      <c r="G18" s="16"/>
      <c r="H18" s="14"/>
      <c r="I18" s="14"/>
      <c r="J18" s="3"/>
      <c r="Q18" s="3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</row>
    <row r="19" spans="1:41" ht="15.75" x14ac:dyDescent="0.2">
      <c r="B19" s="13" t="s">
        <v>6</v>
      </c>
      <c r="C19" s="14"/>
      <c r="D19" s="146"/>
      <c r="E19" s="145"/>
      <c r="F19" s="145"/>
      <c r="G19" s="15"/>
      <c r="H19" s="14"/>
      <c r="I19" s="14"/>
      <c r="J19" s="3"/>
      <c r="Q19" s="3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</row>
    <row r="20" spans="1:41" ht="15.75" x14ac:dyDescent="0.2">
      <c r="B20" s="13"/>
      <c r="C20" s="14"/>
      <c r="D20" s="14"/>
      <c r="E20" s="14"/>
      <c r="F20" s="14"/>
      <c r="G20" s="16"/>
      <c r="H20" s="14"/>
      <c r="I20" s="14"/>
      <c r="J20" s="3"/>
      <c r="Q20" s="3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</row>
    <row r="21" spans="1:41" ht="15.75" x14ac:dyDescent="0.2">
      <c r="B21" s="13" t="s">
        <v>7</v>
      </c>
      <c r="C21" s="14"/>
      <c r="D21" s="145"/>
      <c r="E21" s="145"/>
      <c r="F21" s="145"/>
      <c r="G21" s="15"/>
      <c r="H21" s="14"/>
      <c r="I21" s="14"/>
      <c r="J21" s="3"/>
      <c r="Q21" s="3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1:41" ht="15.75" x14ac:dyDescent="0.2">
      <c r="B22" s="13"/>
      <c r="C22" s="14"/>
      <c r="D22" s="15"/>
      <c r="E22" s="15"/>
      <c r="F22" s="15"/>
      <c r="G22" s="15"/>
      <c r="H22" s="14"/>
      <c r="I22" s="14"/>
      <c r="J22" s="3"/>
      <c r="Q22" s="3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ht="15.75" x14ac:dyDescent="0.2">
      <c r="B23" s="147" t="s">
        <v>53</v>
      </c>
      <c r="C23" s="147"/>
      <c r="D23" s="44">
        <v>2</v>
      </c>
      <c r="E23" s="15"/>
      <c r="F23" s="15"/>
      <c r="G23" s="15"/>
      <c r="H23" s="14"/>
      <c r="I23" s="14"/>
      <c r="J23" s="3"/>
      <c r="Q23" s="3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ht="15.75" x14ac:dyDescent="0.25">
      <c r="B24" s="1"/>
      <c r="C24" s="2"/>
      <c r="D24" s="2"/>
      <c r="E24" s="2"/>
      <c r="F24" s="2"/>
      <c r="G24" s="2"/>
      <c r="H24" s="2"/>
      <c r="I24" s="2"/>
      <c r="Q24" s="3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ht="15.75" x14ac:dyDescent="0.25">
      <c r="B25" s="1"/>
      <c r="C25" s="2"/>
      <c r="D25" s="2"/>
      <c r="E25" s="2"/>
      <c r="F25" s="2"/>
      <c r="G25" s="2"/>
      <c r="H25" s="2"/>
      <c r="I25" s="2"/>
      <c r="Q25" s="3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8" x14ac:dyDescent="0.25">
      <c r="B26" s="168" t="s">
        <v>8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Q26" s="3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s="24" customFormat="1" ht="18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5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41" s="7" customFormat="1" ht="15.75" x14ac:dyDescent="0.25">
      <c r="A28" s="5"/>
      <c r="B28" s="23" t="s"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1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41" x14ac:dyDescent="0.2">
      <c r="Q29" s="3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1:41" ht="15.75" x14ac:dyDescent="0.25">
      <c r="B30" s="32" t="s">
        <v>9</v>
      </c>
      <c r="C30" s="141" t="s">
        <v>10</v>
      </c>
      <c r="D30" s="142"/>
      <c r="E30" s="141" t="s">
        <v>11</v>
      </c>
      <c r="F30" s="148"/>
      <c r="G30" s="148"/>
      <c r="H30" s="142"/>
      <c r="I30" s="141" t="s">
        <v>12</v>
      </c>
      <c r="J30" s="148"/>
      <c r="K30" s="148"/>
      <c r="L30" s="148"/>
      <c r="M30" s="142"/>
      <c r="N30" s="163" t="s">
        <v>25</v>
      </c>
      <c r="O30" s="163"/>
      <c r="P30" s="163"/>
      <c r="R30" s="3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1:41" ht="18.75" customHeight="1" x14ac:dyDescent="0.2">
      <c r="A31" t="str">
        <f>C31&amp;", "&amp;E31</f>
        <v xml:space="preserve">, </v>
      </c>
      <c r="B31" s="12">
        <v>1</v>
      </c>
      <c r="C31" s="143"/>
      <c r="D31" s="144"/>
      <c r="E31" s="143"/>
      <c r="F31" s="153"/>
      <c r="G31" s="153"/>
      <c r="H31" s="149"/>
      <c r="I31" s="143"/>
      <c r="J31" s="154"/>
      <c r="K31" s="154"/>
      <c r="L31" s="154"/>
      <c r="M31" s="144"/>
      <c r="N31" s="150"/>
      <c r="O31" s="151"/>
      <c r="P31" s="152"/>
      <c r="R31" s="3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</row>
    <row r="32" spans="1:41" ht="18.75" customHeight="1" x14ac:dyDescent="0.2">
      <c r="A32" t="str">
        <f>C32&amp;", "&amp;E32</f>
        <v xml:space="preserve">, </v>
      </c>
      <c r="B32" s="12">
        <v>2</v>
      </c>
      <c r="C32" s="143"/>
      <c r="D32" s="149"/>
      <c r="E32" s="143"/>
      <c r="F32" s="153"/>
      <c r="G32" s="153"/>
      <c r="H32" s="149"/>
      <c r="I32" s="143"/>
      <c r="J32" s="154"/>
      <c r="K32" s="154"/>
      <c r="L32" s="154"/>
      <c r="M32" s="144"/>
      <c r="N32" s="150"/>
      <c r="O32" s="151"/>
      <c r="P32" s="152"/>
      <c r="R32" s="3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ht="18.75" customHeight="1" x14ac:dyDescent="0.2">
      <c r="A33" t="str">
        <f>C33&amp;", "&amp;E33</f>
        <v xml:space="preserve">, </v>
      </c>
      <c r="B33" s="12">
        <v>3</v>
      </c>
      <c r="C33" s="143"/>
      <c r="D33" s="144"/>
      <c r="E33" s="143"/>
      <c r="F33" s="153"/>
      <c r="G33" s="153"/>
      <c r="H33" s="149"/>
      <c r="I33" s="143"/>
      <c r="J33" s="153"/>
      <c r="K33" s="153"/>
      <c r="L33" s="153"/>
      <c r="M33" s="149"/>
      <c r="N33" s="150"/>
      <c r="O33" s="151"/>
      <c r="P33" s="152"/>
      <c r="R33" s="3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  <row r="34" spans="1:41" s="24" customFormat="1" ht="18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5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s="7" customFormat="1" ht="15.75" x14ac:dyDescent="0.25">
      <c r="A35" s="5"/>
      <c r="B35" s="23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Q35" s="11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s="7" customFormat="1" x14ac:dyDescent="0.2">
      <c r="A36" s="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1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s="7" customFormat="1" ht="15.75" x14ac:dyDescent="0.25">
      <c r="A37" s="5"/>
      <c r="B37" s="32" t="s">
        <v>9</v>
      </c>
      <c r="C37" s="141" t="s">
        <v>10</v>
      </c>
      <c r="D37" s="142"/>
      <c r="E37" s="141" t="s">
        <v>11</v>
      </c>
      <c r="F37" s="148"/>
      <c r="G37" s="148"/>
      <c r="H37" s="142"/>
      <c r="I37" s="141" t="s">
        <v>12</v>
      </c>
      <c r="J37" s="148"/>
      <c r="K37" s="148"/>
      <c r="L37" s="148"/>
      <c r="M37" s="142"/>
      <c r="N37" s="163" t="s">
        <v>25</v>
      </c>
      <c r="O37" s="163"/>
      <c r="P37" s="163"/>
      <c r="Q37" s="11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</row>
    <row r="38" spans="1:41" s="7" customFormat="1" ht="18.75" customHeight="1" x14ac:dyDescent="0.2">
      <c r="A38" t="str">
        <f>C38&amp;", "&amp;E38</f>
        <v xml:space="preserve">, </v>
      </c>
      <c r="B38" s="12">
        <v>1</v>
      </c>
      <c r="C38" s="143"/>
      <c r="D38" s="144"/>
      <c r="E38" s="143"/>
      <c r="F38" s="153"/>
      <c r="G38" s="153"/>
      <c r="H38" s="149"/>
      <c r="I38" s="143"/>
      <c r="J38" s="154"/>
      <c r="K38" s="154"/>
      <c r="L38" s="154"/>
      <c r="M38" s="144"/>
      <c r="N38" s="150"/>
      <c r="O38" s="151"/>
      <c r="P38" s="152"/>
      <c r="Q38" s="11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</row>
    <row r="39" spans="1:41" s="7" customFormat="1" ht="18.75" customHeight="1" x14ac:dyDescent="0.2">
      <c r="A39" t="str">
        <f>C39&amp;", "&amp;E39</f>
        <v xml:space="preserve">, </v>
      </c>
      <c r="B39" s="12">
        <v>2</v>
      </c>
      <c r="C39" s="143"/>
      <c r="D39" s="144"/>
      <c r="E39" s="143"/>
      <c r="F39" s="153"/>
      <c r="G39" s="153"/>
      <c r="H39" s="149"/>
      <c r="I39" s="143"/>
      <c r="J39" s="154"/>
      <c r="K39" s="154"/>
      <c r="L39" s="154"/>
      <c r="M39" s="144"/>
      <c r="N39" s="150"/>
      <c r="O39" s="151"/>
      <c r="P39" s="152"/>
      <c r="Q39" s="11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</row>
    <row r="40" spans="1:41" s="7" customFormat="1" ht="18.75" customHeight="1" x14ac:dyDescent="0.2">
      <c r="A40" t="str">
        <f>C40&amp;", "&amp;E40</f>
        <v xml:space="preserve">, </v>
      </c>
      <c r="B40" s="12">
        <v>3</v>
      </c>
      <c r="C40" s="143"/>
      <c r="D40" s="144"/>
      <c r="E40" s="143"/>
      <c r="F40" s="153"/>
      <c r="G40" s="153"/>
      <c r="H40" s="149"/>
      <c r="I40" s="143"/>
      <c r="J40" s="154"/>
      <c r="K40" s="154"/>
      <c r="L40" s="154"/>
      <c r="M40" s="144"/>
      <c r="N40" s="150"/>
      <c r="O40" s="151"/>
      <c r="P40" s="152"/>
      <c r="Q40" s="11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</row>
    <row r="41" spans="1:41" s="7" customFormat="1" ht="18.75" customHeight="1" x14ac:dyDescent="0.2">
      <c r="A41" t="str">
        <f>C41&amp;", "&amp;E41</f>
        <v xml:space="preserve">, </v>
      </c>
      <c r="B41" s="12">
        <v>4</v>
      </c>
      <c r="C41" s="143"/>
      <c r="D41" s="144"/>
      <c r="E41" s="143"/>
      <c r="F41" s="153"/>
      <c r="G41" s="153"/>
      <c r="H41" s="149"/>
      <c r="I41" s="143"/>
      <c r="J41" s="154"/>
      <c r="K41" s="154"/>
      <c r="L41" s="154"/>
      <c r="M41" s="144"/>
      <c r="N41" s="150"/>
      <c r="O41" s="151"/>
      <c r="P41" s="152"/>
      <c r="Q41" s="11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s="7" customFormat="1" x14ac:dyDescent="0.2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11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 s="7" customFormat="1" x14ac:dyDescent="0.2">
      <c r="A43" s="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Q43" s="11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s="7" customFormat="1" x14ac:dyDescent="0.2">
      <c r="A44" s="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Q44" s="11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ht="18" x14ac:dyDescent="0.25">
      <c r="B45" s="121" t="s">
        <v>23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3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s="7" customFormat="1" x14ac:dyDescent="0.2">
      <c r="A46" s="5"/>
      <c r="B46" s="6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s="7" customFormat="1" ht="15.75" x14ac:dyDescent="0.25">
      <c r="A47"/>
      <c r="B47" s="1" t="s">
        <v>39</v>
      </c>
      <c r="V47" s="55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s="7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55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  <row r="49" spans="1:44" s="7" customFormat="1" ht="39" customHeight="1" x14ac:dyDescent="0.2">
      <c r="A49"/>
      <c r="B49" s="71" t="s">
        <v>61</v>
      </c>
      <c r="C49" s="110" t="s">
        <v>10</v>
      </c>
      <c r="D49" s="111"/>
      <c r="E49" s="112" t="s">
        <v>21</v>
      </c>
      <c r="F49" s="111"/>
      <c r="G49" s="110" t="s">
        <v>13</v>
      </c>
      <c r="H49" s="111"/>
      <c r="I49" s="110" t="s">
        <v>16</v>
      </c>
      <c r="J49" s="111"/>
      <c r="K49" s="110" t="s">
        <v>14</v>
      </c>
      <c r="L49" s="111"/>
      <c r="M49" s="110" t="s">
        <v>15</v>
      </c>
      <c r="N49" s="111"/>
      <c r="O49" s="4"/>
      <c r="P49" s="3"/>
      <c r="Q49" s="3"/>
      <c r="R49" s="3"/>
      <c r="S49" s="3"/>
      <c r="T49" s="3"/>
      <c r="U49" s="3"/>
      <c r="V49" s="62"/>
      <c r="W49" s="63" t="s">
        <v>55</v>
      </c>
      <c r="X49" s="63" t="s">
        <v>56</v>
      </c>
      <c r="Y49" s="63" t="s">
        <v>32</v>
      </c>
      <c r="Z49" s="63" t="s">
        <v>33</v>
      </c>
      <c r="AA49" s="63" t="s">
        <v>30</v>
      </c>
      <c r="AB49" s="63" t="s">
        <v>31</v>
      </c>
      <c r="AC49" s="63" t="s">
        <v>57</v>
      </c>
      <c r="AD49" s="63" t="s">
        <v>58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</row>
    <row r="50" spans="1:44" s="7" customFormat="1" x14ac:dyDescent="0.2">
      <c r="A50"/>
      <c r="B50" s="100">
        <v>1</v>
      </c>
      <c r="C50" s="113" t="str">
        <f>A32</f>
        <v xml:space="preserve">, </v>
      </c>
      <c r="D50" s="114"/>
      <c r="E50" s="125" t="str">
        <f>IF(G50="","",IF(G50=G51,1,IF(G50&lt;G51,0,2)))</f>
        <v/>
      </c>
      <c r="F50" s="164"/>
      <c r="G50" s="117"/>
      <c r="H50" s="118"/>
      <c r="I50" s="117"/>
      <c r="J50" s="118"/>
      <c r="K50" s="127" t="str">
        <f t="shared" ref="K50:K55" si="0">IF(G50="","",TRUNC(G50/I50,IF($D$23=1,2,3)))</f>
        <v/>
      </c>
      <c r="L50" s="128"/>
      <c r="M50" s="117"/>
      <c r="N50" s="118"/>
      <c r="O50" s="103" t="str">
        <f>IF(E50="","",IF(OR(G50&gt;$H$14,I50&gt;$M$14),"&lt;&lt; Eingabe Punkte/Aufn. überprüfen",""))</f>
        <v/>
      </c>
      <c r="P50" s="104"/>
      <c r="Q50" s="104"/>
      <c r="R50" s="104"/>
      <c r="S50" s="104"/>
      <c r="T50" s="104"/>
      <c r="U50" s="104"/>
      <c r="V50" s="64">
        <v>1</v>
      </c>
      <c r="W50" s="59">
        <f>VLOOKUP(C50,$A$31:$P$33,14,FALSE)</f>
        <v>0</v>
      </c>
      <c r="X50" s="59">
        <f>VLOOKUP(C51,$A$31:$N$33,14,FALSE)</f>
        <v>0</v>
      </c>
      <c r="Y50" s="59">
        <f>G50</f>
        <v>0</v>
      </c>
      <c r="Z50" s="59">
        <f>G51</f>
        <v>0</v>
      </c>
      <c r="AA50" s="59">
        <f>I50</f>
        <v>0</v>
      </c>
      <c r="AB50" s="59" t="str">
        <f>I51</f>
        <v/>
      </c>
      <c r="AC50" s="59">
        <f>M50</f>
        <v>0</v>
      </c>
      <c r="AD50" s="59">
        <f>M51</f>
        <v>0</v>
      </c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</row>
    <row r="51" spans="1:44" s="7" customFormat="1" x14ac:dyDescent="0.2">
      <c r="A51"/>
      <c r="B51" s="101"/>
      <c r="C51" s="129" t="str">
        <f>A33</f>
        <v xml:space="preserve">, </v>
      </c>
      <c r="D51" s="130"/>
      <c r="E51" s="124" t="str">
        <f>IF(G50="","",IF(E50=1,1,IF(E50=2,0,IF(E50=0,2))))</f>
        <v/>
      </c>
      <c r="F51" s="131"/>
      <c r="G51" s="106"/>
      <c r="H51" s="107"/>
      <c r="I51" s="124" t="str">
        <f>IF(I50="","",I50)</f>
        <v/>
      </c>
      <c r="J51" s="131"/>
      <c r="K51" s="132" t="str">
        <f t="shared" si="0"/>
        <v/>
      </c>
      <c r="L51" s="133"/>
      <c r="M51" s="106"/>
      <c r="N51" s="107"/>
      <c r="O51" s="103" t="str">
        <f>IF(E51="","",IF(OR(G51&gt;$H$14,I51&gt;$M$14),"&lt;&lt; Eingabe Punkte/Aufn. überprüfen",""))</f>
        <v/>
      </c>
      <c r="P51" s="104"/>
      <c r="Q51" s="104"/>
      <c r="R51" s="104"/>
      <c r="S51" s="104"/>
      <c r="T51" s="104"/>
      <c r="U51" s="104"/>
      <c r="V51" s="64">
        <v>4</v>
      </c>
      <c r="W51" s="59"/>
      <c r="X51" s="59"/>
      <c r="Y51" s="59"/>
      <c r="Z51" s="59"/>
      <c r="AA51" s="59"/>
      <c r="AB51" s="59"/>
      <c r="AC51" s="59"/>
      <c r="AD51" s="5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</row>
    <row r="52" spans="1:44" s="7" customFormat="1" x14ac:dyDescent="0.2">
      <c r="A52"/>
      <c r="B52" s="100">
        <v>2</v>
      </c>
      <c r="C52" s="113" t="str">
        <f>A31</f>
        <v xml:space="preserve">, </v>
      </c>
      <c r="D52" s="114"/>
      <c r="E52" s="125" t="str">
        <f>IF(G52="","",IF(G52=G53,1,IF(G52&lt;G53,0,2)))</f>
        <v/>
      </c>
      <c r="F52" s="126"/>
      <c r="G52" s="117"/>
      <c r="H52" s="118"/>
      <c r="I52" s="119"/>
      <c r="J52" s="119"/>
      <c r="K52" s="127" t="str">
        <f t="shared" si="0"/>
        <v/>
      </c>
      <c r="L52" s="128"/>
      <c r="M52" s="119"/>
      <c r="N52" s="118"/>
      <c r="O52" s="103" t="str">
        <f t="shared" ref="O52:O55" si="1">IF(E52="","",IF(OR(G52&gt;$H$14,I52&gt;$M$14),"&lt;&lt; Eingabe Punkte/Aufn. überprüfen",""))</f>
        <v/>
      </c>
      <c r="P52" s="104"/>
      <c r="Q52" s="104"/>
      <c r="R52" s="104"/>
      <c r="S52" s="104"/>
      <c r="T52" s="104"/>
      <c r="U52" s="104"/>
      <c r="V52" s="64">
        <v>1</v>
      </c>
      <c r="W52" s="59">
        <f>VLOOKUP(C52,$A$31:$P$33,14,FALSE)</f>
        <v>0</v>
      </c>
      <c r="X52" s="59">
        <f>VLOOKUP(C53,$A$31:$N$33,14,FALSE)</f>
        <v>0</v>
      </c>
      <c r="Y52" s="59">
        <f>G52</f>
        <v>0</v>
      </c>
      <c r="Z52" s="59">
        <f>G53</f>
        <v>0</v>
      </c>
      <c r="AA52" s="59">
        <f>I52</f>
        <v>0</v>
      </c>
      <c r="AB52" s="59" t="str">
        <f>I53</f>
        <v/>
      </c>
      <c r="AC52" s="59">
        <f>M52</f>
        <v>0</v>
      </c>
      <c r="AD52" s="59">
        <f>M53</f>
        <v>0</v>
      </c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</row>
    <row r="53" spans="1:44" s="7" customFormat="1" x14ac:dyDescent="0.2">
      <c r="A53"/>
      <c r="B53" s="101"/>
      <c r="C53" s="134" t="str">
        <f>A33</f>
        <v xml:space="preserve">, </v>
      </c>
      <c r="D53" s="135"/>
      <c r="E53" s="124" t="str">
        <f>IF(G52="","",IF(E52=1,1,IF(E52=2,0,IF(E52=0,2))))</f>
        <v/>
      </c>
      <c r="F53" s="108"/>
      <c r="G53" s="106"/>
      <c r="H53" s="107"/>
      <c r="I53" s="108" t="str">
        <f>IF(I52="","",I52)</f>
        <v/>
      </c>
      <c r="J53" s="108"/>
      <c r="K53" s="136" t="str">
        <f t="shared" si="0"/>
        <v/>
      </c>
      <c r="L53" s="137"/>
      <c r="M53" s="138"/>
      <c r="N53" s="107"/>
      <c r="O53" s="103" t="str">
        <f t="shared" si="1"/>
        <v/>
      </c>
      <c r="P53" s="104"/>
      <c r="Q53" s="104"/>
      <c r="R53" s="104"/>
      <c r="S53" s="104"/>
      <c r="T53" s="104"/>
      <c r="U53" s="104"/>
      <c r="V53" s="64">
        <v>3</v>
      </c>
      <c r="W53" s="59"/>
      <c r="X53" s="59"/>
      <c r="Y53" s="59"/>
      <c r="Z53" s="59"/>
      <c r="AA53" s="59"/>
      <c r="AB53" s="59"/>
      <c r="AC53" s="59"/>
      <c r="AD53" s="5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</row>
    <row r="54" spans="1:44" s="7" customFormat="1" x14ac:dyDescent="0.2">
      <c r="A54"/>
      <c r="B54" s="100">
        <v>3</v>
      </c>
      <c r="C54" s="113" t="str">
        <f>A31</f>
        <v xml:space="preserve">, </v>
      </c>
      <c r="D54" s="114"/>
      <c r="E54" s="125" t="str">
        <f>IF(G54="","",IF(G54=G55,1,IF(G54&lt;G55,0,2)))</f>
        <v/>
      </c>
      <c r="F54" s="126"/>
      <c r="G54" s="117"/>
      <c r="H54" s="118"/>
      <c r="I54" s="119"/>
      <c r="J54" s="119"/>
      <c r="K54" s="127" t="str">
        <f t="shared" si="0"/>
        <v/>
      </c>
      <c r="L54" s="128"/>
      <c r="M54" s="119"/>
      <c r="N54" s="118"/>
      <c r="O54" s="103" t="str">
        <f t="shared" si="1"/>
        <v/>
      </c>
      <c r="P54" s="104"/>
      <c r="Q54" s="104"/>
      <c r="R54" s="104"/>
      <c r="S54" s="104"/>
      <c r="T54" s="104"/>
      <c r="U54" s="104"/>
      <c r="V54" s="64">
        <v>1</v>
      </c>
      <c r="W54" s="59">
        <f>VLOOKUP(C54,$A$31:$N$33,14,FALSE)</f>
        <v>0</v>
      </c>
      <c r="X54" s="59">
        <f>VLOOKUP(C55,$A$31:$N$33,14,FALSE)</f>
        <v>0</v>
      </c>
      <c r="Y54" s="59">
        <f>G54</f>
        <v>0</v>
      </c>
      <c r="Z54" s="59">
        <f>G55</f>
        <v>0</v>
      </c>
      <c r="AA54" s="59">
        <f>I54</f>
        <v>0</v>
      </c>
      <c r="AB54" s="59" t="str">
        <f>I55</f>
        <v/>
      </c>
      <c r="AC54" s="59">
        <f>M54</f>
        <v>0</v>
      </c>
      <c r="AD54" s="59">
        <f>M55</f>
        <v>0</v>
      </c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</row>
    <row r="55" spans="1:44" s="7" customFormat="1" x14ac:dyDescent="0.2">
      <c r="A55"/>
      <c r="B55" s="101"/>
      <c r="C55" s="122" t="str">
        <f>A32</f>
        <v xml:space="preserve">, </v>
      </c>
      <c r="D55" s="123"/>
      <c r="E55" s="124" t="str">
        <f>IF(G54="","",IF(E54=1,1,IF(E54=2,0,IF(E54=0,2))))</f>
        <v/>
      </c>
      <c r="F55" s="108"/>
      <c r="G55" s="106"/>
      <c r="H55" s="107"/>
      <c r="I55" s="108" t="str">
        <f>IF(I54="","",I54)</f>
        <v/>
      </c>
      <c r="J55" s="108"/>
      <c r="K55" s="132" t="str">
        <f t="shared" si="0"/>
        <v/>
      </c>
      <c r="L55" s="133"/>
      <c r="M55" s="138"/>
      <c r="N55" s="107"/>
      <c r="O55" s="103" t="str">
        <f t="shared" si="1"/>
        <v/>
      </c>
      <c r="P55" s="104"/>
      <c r="Q55" s="104"/>
      <c r="R55" s="104"/>
      <c r="S55" s="104"/>
      <c r="T55" s="104"/>
      <c r="U55" s="104"/>
      <c r="V55" s="64">
        <v>2</v>
      </c>
      <c r="W55" s="59"/>
      <c r="X55" s="59"/>
      <c r="Y55" s="59"/>
      <c r="Z55" s="59"/>
      <c r="AA55" s="59"/>
      <c r="AB55" s="59"/>
      <c r="AC55" s="59"/>
      <c r="AD55" s="5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</row>
    <row r="56" spans="1:44" s="7" customFormat="1" x14ac:dyDescent="0.2">
      <c r="A56" s="5"/>
      <c r="B56" s="6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</row>
    <row r="57" spans="1:44" x14ac:dyDescent="0.2">
      <c r="V57" s="55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1:44" ht="15.75" x14ac:dyDescent="0.25">
      <c r="B58" s="109" t="s">
        <v>38</v>
      </c>
      <c r="C58" s="109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V58" s="28"/>
      <c r="W58" s="158" t="s">
        <v>37</v>
      </c>
      <c r="X58" s="158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4" s="5" customFormat="1" x14ac:dyDescent="0.2">
      <c r="V59" s="29"/>
      <c r="W59" s="34"/>
    </row>
    <row r="60" spans="1:44" ht="31.5" customHeight="1" x14ac:dyDescent="0.2">
      <c r="B60" s="31" t="s">
        <v>17</v>
      </c>
      <c r="C60" s="110" t="s">
        <v>10</v>
      </c>
      <c r="D60" s="111"/>
      <c r="E60" s="105" t="s">
        <v>12</v>
      </c>
      <c r="F60" s="105"/>
      <c r="G60" s="105"/>
      <c r="H60" s="105"/>
      <c r="I60" s="112" t="s">
        <v>21</v>
      </c>
      <c r="J60" s="111"/>
      <c r="K60" s="105" t="s">
        <v>13</v>
      </c>
      <c r="L60" s="105"/>
      <c r="M60" s="105" t="s">
        <v>16</v>
      </c>
      <c r="N60" s="105"/>
      <c r="O60" s="105" t="s">
        <v>14</v>
      </c>
      <c r="P60" s="105"/>
      <c r="Q60" s="105" t="s">
        <v>18</v>
      </c>
      <c r="R60" s="105"/>
      <c r="S60" s="105" t="s">
        <v>15</v>
      </c>
      <c r="T60" s="105"/>
      <c r="U60" s="39"/>
      <c r="V60" s="28"/>
      <c r="W60" s="37" t="s">
        <v>17</v>
      </c>
      <c r="X60" s="159" t="s">
        <v>10</v>
      </c>
      <c r="Y60" s="160"/>
      <c r="Z60" s="157" t="s">
        <v>12</v>
      </c>
      <c r="AA60" s="157"/>
      <c r="AB60" s="157"/>
      <c r="AC60" s="157"/>
      <c r="AD60" s="161" t="s">
        <v>21</v>
      </c>
      <c r="AE60" s="157"/>
      <c r="AF60" s="157" t="s">
        <v>13</v>
      </c>
      <c r="AG60" s="157"/>
      <c r="AH60" s="157" t="s">
        <v>16</v>
      </c>
      <c r="AI60" s="157"/>
      <c r="AJ60" s="157" t="s">
        <v>14</v>
      </c>
      <c r="AK60" s="157"/>
      <c r="AL60" s="157" t="s">
        <v>18</v>
      </c>
      <c r="AM60" s="157"/>
      <c r="AN60" s="157" t="s">
        <v>15</v>
      </c>
      <c r="AO60" s="157"/>
      <c r="AP60" s="57" t="s">
        <v>20</v>
      </c>
      <c r="AQ60" s="57" t="s">
        <v>19</v>
      </c>
      <c r="AR60" s="57" t="s">
        <v>60</v>
      </c>
    </row>
    <row r="61" spans="1:44" x14ac:dyDescent="0.2">
      <c r="B61" s="30">
        <v>1</v>
      </c>
      <c r="C61" s="93" t="str">
        <f>IF(ISERROR(IF(AH61&lt;&gt;"",VLOOKUP(B61,$W$61:$AN$63,2,FALSE),"")),"",IF(AH61&lt;&gt;"",VLOOKUP(B61,$W$61:$AN$63,2,FALSE),""))</f>
        <v/>
      </c>
      <c r="D61" s="94"/>
      <c r="E61" s="95" t="str">
        <f>IF(ISERROR(IF(AH61&lt;&gt;"",VLOOKUP(B61,$W$61:$AN$63,5,FALSE),"")),"",IF(AH61&lt;&gt;"",VLOOKUP(B61,$W$61:$AN$63,4,FALSE),""))</f>
        <v/>
      </c>
      <c r="F61" s="95"/>
      <c r="G61" s="95"/>
      <c r="H61" s="95"/>
      <c r="I61" s="96" t="str">
        <f>IF(ISERROR(IF(AH61&lt;&gt;"",VLOOKUP(B61,$W$61:$AN$63,7,FALSE),"")),"",IF(AH61&lt;&gt;"",VLOOKUP(B61,$W$61:$AN$63,8,FALSE),""))</f>
        <v/>
      </c>
      <c r="J61" s="97"/>
      <c r="K61" s="96" t="str">
        <f>IF(ISERROR(IF(AH61&lt;&gt;"",VLOOKUP(B61,$W$61:$AN$63,9,FALSE),"")),"",IF(AH61&lt;&gt;"",VLOOKUP(B61,$W$61:$AN$63,10,FALSE),""))</f>
        <v/>
      </c>
      <c r="L61" s="97"/>
      <c r="M61" s="96" t="str">
        <f>IF(ISERROR(IF(AH61&lt;&gt;"",VLOOKUP(B61,$W$61:$AN$63,11,FALSE),"")),"",IF(AH61&lt;&gt;"",VLOOKUP(B61,$W$61:$AN$63,12,FALSE),""))</f>
        <v/>
      </c>
      <c r="N61" s="97"/>
      <c r="O61" s="90" t="str">
        <f>IF(ISERROR(IF(AH61&lt;&gt;"",VLOOKUP(B61,$W$61:$AN$63,13,FALSE),"")),"",IF(AH61&lt;&gt;"",VLOOKUP(B61,$W$61:$AN$63,14,FALSE),""))</f>
        <v/>
      </c>
      <c r="P61" s="91"/>
      <c r="Q61" s="90" t="str">
        <f>IF(ISERROR(IF(AH61&lt;&gt;"",VLOOKUP(B61,$W$61:$AN$63,15,FALSE),"")),"",IF(AH61&lt;&gt;"",VLOOKUP(B61,$W$61:$AN$63,16,FALSE),""))</f>
        <v/>
      </c>
      <c r="R61" s="91"/>
      <c r="S61" s="96" t="str">
        <f>IF(ISERROR(IF(AH61&lt;&gt;"",VLOOKUP(B61,$W$61:$AN$63,17,FALSE),"")),"",IF(AH61&lt;&gt;"",VLOOKUP(B61,$W$61:$AN$63,18,FALSE),""))</f>
        <v/>
      </c>
      <c r="T61" s="97"/>
      <c r="U61" s="40"/>
      <c r="V61" s="29"/>
      <c r="W61" s="17" t="str">
        <f>IF(AQ61=FALSE,"",RANK(AQ61,$AQ$61:$AQ$63,0))</f>
        <v/>
      </c>
      <c r="X61" s="98" t="str">
        <f>A31</f>
        <v xml:space="preserve">, </v>
      </c>
      <c r="Y61" s="99"/>
      <c r="Z61" s="86">
        <f>I31</f>
        <v>0</v>
      </c>
      <c r="AA61" s="86"/>
      <c r="AB61" s="86"/>
      <c r="AC61" s="86"/>
      <c r="AD61" s="92">
        <f>SUM(E52,E54)</f>
        <v>0</v>
      </c>
      <c r="AE61" s="92"/>
      <c r="AF61" s="92">
        <f>SUM(G52,G54)</f>
        <v>0</v>
      </c>
      <c r="AG61" s="92"/>
      <c r="AH61" s="92">
        <f>SUM(I52,I54)</f>
        <v>0</v>
      </c>
      <c r="AI61" s="92"/>
      <c r="AJ61" s="89" t="e">
        <f>TRUNC(AF61/AH61,IF($D$23=1,2,3))</f>
        <v>#DIV/0!</v>
      </c>
      <c r="AK61" s="89"/>
      <c r="AL61" s="127" t="str">
        <f>IF(AP61,AP61,"--")</f>
        <v>--</v>
      </c>
      <c r="AM61" s="128"/>
      <c r="AN61" s="92">
        <f>MAX(M52,M54)</f>
        <v>0</v>
      </c>
      <c r="AO61" s="92"/>
      <c r="AP61" s="69">
        <f>MAX(IF(E52&gt;=1,K52,0),IF(E54&gt;=1,K54,0))</f>
        <v>0</v>
      </c>
      <c r="AQ61" s="58" t="b">
        <f>IF(AH61,IF(AD61=0,AJ61*10000000000+AN61,AD61*10000000000000+AJ61*10000000000+AL61*100000+AN61))</f>
        <v>0</v>
      </c>
      <c r="AR61" s="49" t="s">
        <v>59</v>
      </c>
    </row>
    <row r="62" spans="1:44" x14ac:dyDescent="0.2">
      <c r="B62" s="9">
        <v>2</v>
      </c>
      <c r="C62" s="93" t="str">
        <f>IF(ISERROR(IF(AH62&lt;&gt;"",VLOOKUP(B62,$W$61:$AN$63,2,FALSE),"")),"",IF(AH62&lt;&gt;"",VLOOKUP(B62,$W$61:$AN$63,2,FALSE),""))</f>
        <v/>
      </c>
      <c r="D62" s="94"/>
      <c r="E62" s="95" t="str">
        <f>IF(ISERROR(IF(AH62&lt;&gt;"",VLOOKUP(B62,$W$61:$AN$63,5,FALSE),"")),"",IF(AH62&lt;&gt;"",VLOOKUP(B62,$W$61:$AN$63,4,FALSE),""))</f>
        <v/>
      </c>
      <c r="F62" s="95"/>
      <c r="G62" s="95"/>
      <c r="H62" s="95"/>
      <c r="I62" s="96" t="str">
        <f>IF(ISERROR(IF(AH62&lt;&gt;"",VLOOKUP(B62,$W$61:$AN$63,7,FALSE),"")),"",IF(AH62&lt;&gt;"",VLOOKUP(B62,$W$61:$AN$63,8,FALSE),""))</f>
        <v/>
      </c>
      <c r="J62" s="97"/>
      <c r="K62" s="96" t="str">
        <f>IF(ISERROR(IF(AH62&lt;&gt;"",VLOOKUP(B62,$W$61:$AN$63,9,FALSE),"")),"",IF(AH62&lt;&gt;"",VLOOKUP(B62,$W$61:$AN$63,10,FALSE),""))</f>
        <v/>
      </c>
      <c r="L62" s="97"/>
      <c r="M62" s="96" t="str">
        <f>IF(ISERROR(IF(AH62&lt;&gt;"",VLOOKUP(B62,$W$61:$AN$63,11,FALSE),"")),"",IF(AH62&lt;&gt;"",VLOOKUP(B62,$W$61:$AN$63,12,FALSE),""))</f>
        <v/>
      </c>
      <c r="N62" s="97"/>
      <c r="O62" s="90" t="str">
        <f>IF(ISERROR(IF(AH62&lt;&gt;"",VLOOKUP(B62,$W$61:$AN$63,13,FALSE),"")),"",IF(AH62&lt;&gt;"",VLOOKUP(B62,$W$61:$AN$63,14,FALSE),""))</f>
        <v/>
      </c>
      <c r="P62" s="91"/>
      <c r="Q62" s="90" t="str">
        <f>IF(ISERROR(IF(AH62&lt;&gt;"",VLOOKUP(B62,$W$61:$AN$63,15,FALSE),"")),"",IF(AH62&lt;&gt;"",VLOOKUP(B62,$W$61:$AN$63,16,FALSE),""))</f>
        <v/>
      </c>
      <c r="R62" s="91"/>
      <c r="S62" s="96" t="str">
        <f>IF(ISERROR(IF(AH62&lt;&gt;"",VLOOKUP(B62,$W$61:$AN$63,17,FALSE),"")),"",IF(AH62&lt;&gt;"",VLOOKUP(B62,$W$61:$AN$63,18,FALSE),""))</f>
        <v/>
      </c>
      <c r="T62" s="97"/>
      <c r="U62" s="40"/>
      <c r="V62" s="28"/>
      <c r="W62" s="17" t="str">
        <f>IF(AQ62=FALSE,"",RANK(AQ62,$AQ$61:$AQ$63,0))</f>
        <v/>
      </c>
      <c r="X62" s="98" t="str">
        <f>A32</f>
        <v xml:space="preserve">, </v>
      </c>
      <c r="Y62" s="99"/>
      <c r="Z62" s="86">
        <f>I32</f>
        <v>0</v>
      </c>
      <c r="AA62" s="86"/>
      <c r="AB62" s="86"/>
      <c r="AC62" s="86"/>
      <c r="AD62" s="87">
        <f>SUM(E50,E55)</f>
        <v>0</v>
      </c>
      <c r="AE62" s="88"/>
      <c r="AF62" s="87">
        <f>SUM(G50,G55)</f>
        <v>0</v>
      </c>
      <c r="AG62" s="88"/>
      <c r="AH62" s="87">
        <f>SUM(I50,I55)</f>
        <v>0</v>
      </c>
      <c r="AI62" s="88"/>
      <c r="AJ62" s="89" t="e">
        <f t="shared" ref="AJ62:AJ63" si="2">TRUNC(AF62/AH62,IF($D$23=1,2,3))</f>
        <v>#DIV/0!</v>
      </c>
      <c r="AK62" s="89"/>
      <c r="AL62" s="127" t="str">
        <f>IF(AP62,AP62,"--")</f>
        <v>--</v>
      </c>
      <c r="AM62" s="128"/>
      <c r="AN62" s="92">
        <f>MAX(M50,M55)</f>
        <v>0</v>
      </c>
      <c r="AO62" s="92"/>
      <c r="AP62" s="69">
        <f>MAX(IF(E50&gt;=1,K50,0),IF(E55&gt;=1,K55,0))</f>
        <v>0</v>
      </c>
      <c r="AQ62" s="58" t="b">
        <f>IF(AH62,IF(AD62=0,AJ62*10000000000+AN62,AD62*10000000000000+AJ62*10000000000+AL62*100000+AN62))</f>
        <v>0</v>
      </c>
      <c r="AR62" s="49" t="s">
        <v>59</v>
      </c>
    </row>
    <row r="63" spans="1:44" x14ac:dyDescent="0.2">
      <c r="B63" s="9">
        <v>3</v>
      </c>
      <c r="C63" s="93" t="str">
        <f>IF(ISERROR(IF(AH63&lt;&gt;"",VLOOKUP(B63,$W$61:$AN$63,2,FALSE),"")),"",IF(AH63&lt;&gt;"",VLOOKUP(B63,$W$61:$AN$63,2,FALSE),""))</f>
        <v/>
      </c>
      <c r="D63" s="94"/>
      <c r="E63" s="95" t="str">
        <f>IF(ISERROR(IF(AH63&lt;&gt;"",VLOOKUP(B63,$W$61:$AN$63,5,FALSE),"")),"",IF(AH63&lt;&gt;"",VLOOKUP(B63,$W$61:$AN$63,4,FALSE),""))</f>
        <v/>
      </c>
      <c r="F63" s="95"/>
      <c r="G63" s="95"/>
      <c r="H63" s="95"/>
      <c r="I63" s="96" t="str">
        <f>IF(ISERROR(IF(AH63&lt;&gt;"",VLOOKUP(B63,$W$61:$AN$63,7,FALSE),"")),"",IF(AH63&lt;&gt;"",VLOOKUP(B63,$W$61:$AN$63,8,FALSE),""))</f>
        <v/>
      </c>
      <c r="J63" s="97"/>
      <c r="K63" s="96" t="str">
        <f>IF(ISERROR(IF(AH63&lt;&gt;"",VLOOKUP(B63,$W$61:$AN$63,9,FALSE),"")),"",IF(AH63&lt;&gt;"",VLOOKUP(B63,$W$61:$AN$63,10,FALSE),""))</f>
        <v/>
      </c>
      <c r="L63" s="97"/>
      <c r="M63" s="96" t="str">
        <f>IF(ISERROR(IF(AH63&lt;&gt;"",VLOOKUP(B63,$W$61:$AN$63,11,FALSE),"")),"",IF(AH63&lt;&gt;"",VLOOKUP(B63,$W$61:$AN$63,12,FALSE),""))</f>
        <v/>
      </c>
      <c r="N63" s="97"/>
      <c r="O63" s="90" t="str">
        <f>IF(ISERROR(IF(AH63&lt;&gt;"",VLOOKUP(B63,$W$61:$AN$63,13,FALSE),"")),"",IF(AH63&lt;&gt;"",VLOOKUP(B63,$W$61:$AN$63,14,FALSE),""))</f>
        <v/>
      </c>
      <c r="P63" s="91"/>
      <c r="Q63" s="90" t="str">
        <f>IF(ISERROR(IF(AH63&lt;&gt;"",VLOOKUP(B63,$W$61:$AN$63,15,FALSE),"")),"",IF(AH63&lt;&gt;"",VLOOKUP(B63,$W$61:$AN$63,16,FALSE),""))</f>
        <v/>
      </c>
      <c r="R63" s="91"/>
      <c r="S63" s="96" t="str">
        <f>IF(ISERROR(IF(AH63&lt;&gt;"",VLOOKUP(B63,$W$61:$AN$63,17,FALSE),"")),"",IF(AH63&lt;&gt;"",VLOOKUP(B63,$W$61:$AN$63,18,FALSE),""))</f>
        <v/>
      </c>
      <c r="T63" s="97"/>
      <c r="U63" s="40"/>
      <c r="V63" s="28"/>
      <c r="W63" s="17" t="str">
        <f>IF(AQ63:AQ63=FALSE,"",RANK(AQ63,$AQ$61:$AQ$63,0))</f>
        <v/>
      </c>
      <c r="X63" s="98" t="str">
        <f>A33</f>
        <v xml:space="preserve">, </v>
      </c>
      <c r="Y63" s="99"/>
      <c r="Z63" s="86">
        <f>I33</f>
        <v>0</v>
      </c>
      <c r="AA63" s="86"/>
      <c r="AB63" s="86"/>
      <c r="AC63" s="86"/>
      <c r="AD63" s="87">
        <f>SUM(E53,E51,E82)</f>
        <v>0</v>
      </c>
      <c r="AE63" s="88"/>
      <c r="AF63" s="87">
        <f>SUM(G53,G51)</f>
        <v>0</v>
      </c>
      <c r="AG63" s="88"/>
      <c r="AH63" s="87">
        <f>SUM(I53,I51)</f>
        <v>0</v>
      </c>
      <c r="AI63" s="88"/>
      <c r="AJ63" s="89" t="e">
        <f t="shared" si="2"/>
        <v>#DIV/0!</v>
      </c>
      <c r="AK63" s="89"/>
      <c r="AL63" s="90" t="str">
        <f>IF(AP63,AP63,"--")</f>
        <v>--</v>
      </c>
      <c r="AM63" s="91"/>
      <c r="AN63" s="92">
        <f>MAX(M53,M51)</f>
        <v>0</v>
      </c>
      <c r="AO63" s="92"/>
      <c r="AP63" s="69">
        <f>MAX(IF(E53&gt;=1,K53,0),IF(E51&gt;=1,K51,0))</f>
        <v>0</v>
      </c>
      <c r="AQ63" s="58" t="b">
        <f>IF(AH63,IF(AD63=0,AJ63*10000000000+AN63,AD63*10000000000000+AJ63*10000000000+AL63*100000+AN63))</f>
        <v>0</v>
      </c>
      <c r="AR63" s="49" t="s">
        <v>59</v>
      </c>
    </row>
    <row r="64" spans="1:44" x14ac:dyDescent="0.2">
      <c r="V64" s="55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1:44" x14ac:dyDescent="0.2">
      <c r="V65" s="55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x14ac:dyDescent="0.2">
      <c r="V66" s="55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1:44" ht="18" x14ac:dyDescent="0.25">
      <c r="B67" s="121" t="s">
        <v>24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38"/>
      <c r="V67" s="55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x14ac:dyDescent="0.2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55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 ht="15.75" x14ac:dyDescent="0.25">
      <c r="A69" s="5"/>
      <c r="B69" s="109" t="s">
        <v>39</v>
      </c>
      <c r="C69" s="10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1:44" x14ac:dyDescent="0.2"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1:44" ht="39" customHeight="1" x14ac:dyDescent="0.2">
      <c r="A71" s="3"/>
      <c r="B71" s="31" t="s">
        <v>61</v>
      </c>
      <c r="C71" s="110" t="s">
        <v>10</v>
      </c>
      <c r="D71" s="111"/>
      <c r="E71" s="112" t="s">
        <v>21</v>
      </c>
      <c r="F71" s="111"/>
      <c r="G71" s="110" t="s">
        <v>13</v>
      </c>
      <c r="H71" s="111"/>
      <c r="I71" s="110" t="s">
        <v>16</v>
      </c>
      <c r="J71" s="111"/>
      <c r="K71" s="110" t="s">
        <v>14</v>
      </c>
      <c r="L71" s="111"/>
      <c r="M71" s="110" t="s">
        <v>15</v>
      </c>
      <c r="N71" s="111"/>
      <c r="O71" s="4"/>
      <c r="P71" s="3"/>
      <c r="Q71" s="3"/>
      <c r="R71" s="3"/>
      <c r="S71" s="3"/>
      <c r="T71" s="3"/>
      <c r="U71" s="3"/>
      <c r="V71" s="62"/>
      <c r="W71" s="63" t="s">
        <v>55</v>
      </c>
      <c r="X71" s="63" t="s">
        <v>56</v>
      </c>
      <c r="Y71" s="63" t="s">
        <v>32</v>
      </c>
      <c r="Z71" s="63" t="s">
        <v>33</v>
      </c>
      <c r="AA71" s="63" t="s">
        <v>30</v>
      </c>
      <c r="AB71" s="63" t="s">
        <v>31</v>
      </c>
      <c r="AC71" s="63" t="s">
        <v>57</v>
      </c>
      <c r="AD71" s="63" t="s">
        <v>58</v>
      </c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x14ac:dyDescent="0.2">
      <c r="B72" s="100">
        <v>1</v>
      </c>
      <c r="C72" s="113" t="str">
        <f>A38</f>
        <v xml:space="preserve">, </v>
      </c>
      <c r="D72" s="114"/>
      <c r="E72" s="125" t="str">
        <f>IF(G72="","",IF(G72=G73,1,IF(G72&lt;G73,0,2)))</f>
        <v/>
      </c>
      <c r="F72" s="126"/>
      <c r="G72" s="117"/>
      <c r="H72" s="118"/>
      <c r="I72" s="119"/>
      <c r="J72" s="119"/>
      <c r="K72" s="127" t="str">
        <f>IF(G72="","",TRUNC(G72/I72,IF($D$23=1,2,3)))</f>
        <v/>
      </c>
      <c r="L72" s="128"/>
      <c r="M72" s="119"/>
      <c r="N72" s="118"/>
      <c r="O72" s="155" t="str">
        <f t="shared" ref="O72:O83" si="3">IF(E72="","",IF(OR(G72&gt;$H$14,I72&gt;$M$14),"&lt;&lt; Eingabe Punkte/Aufn. überprüfen",""))</f>
        <v/>
      </c>
      <c r="P72" s="156"/>
      <c r="Q72" s="156"/>
      <c r="R72" s="156"/>
      <c r="S72" s="156"/>
      <c r="T72" s="156"/>
      <c r="U72" s="156"/>
      <c r="V72" s="64">
        <v>1</v>
      </c>
      <c r="W72" s="59">
        <f>VLOOKUP(C72,$A$38:$N$41,14,FALSE)</f>
        <v>0</v>
      </c>
      <c r="X72" s="59">
        <f>VLOOKUP(C73,$A$38:$N$41,14,FALSE)</f>
        <v>0</v>
      </c>
      <c r="Y72" s="59">
        <f>G72</f>
        <v>0</v>
      </c>
      <c r="Z72" s="59">
        <f>G73</f>
        <v>0</v>
      </c>
      <c r="AA72" s="59">
        <f>I72</f>
        <v>0</v>
      </c>
      <c r="AB72" s="59" t="str">
        <f>I73</f>
        <v/>
      </c>
      <c r="AC72" s="59">
        <f>M72</f>
        <v>0</v>
      </c>
      <c r="AD72" s="59">
        <f>M73</f>
        <v>0</v>
      </c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x14ac:dyDescent="0.2">
      <c r="B73" s="162"/>
      <c r="C73" s="122" t="str">
        <f>A41</f>
        <v xml:space="preserve">, </v>
      </c>
      <c r="D73" s="123"/>
      <c r="E73" s="124" t="str">
        <f>IF(G72="","",IF(E72=1,1,IF(E72=2,0,IF(E72=0,2))))</f>
        <v/>
      </c>
      <c r="F73" s="108"/>
      <c r="G73" s="106"/>
      <c r="H73" s="107"/>
      <c r="I73" s="108" t="str">
        <f>IF(I72="","",I72)</f>
        <v/>
      </c>
      <c r="J73" s="108"/>
      <c r="K73" s="132" t="str">
        <f t="shared" ref="K73:K83" si="4">IF(G73="","",TRUNC(G73/I73,IF($D$23=1,2,3)))</f>
        <v/>
      </c>
      <c r="L73" s="133"/>
      <c r="M73" s="138"/>
      <c r="N73" s="107"/>
      <c r="O73" s="155" t="str">
        <f t="shared" si="3"/>
        <v/>
      </c>
      <c r="P73" s="156"/>
      <c r="Q73" s="156"/>
      <c r="R73" s="156"/>
      <c r="S73" s="156"/>
      <c r="T73" s="156"/>
      <c r="U73" s="156"/>
      <c r="V73" s="64">
        <v>4</v>
      </c>
      <c r="W73" s="59"/>
      <c r="X73" s="59"/>
      <c r="Y73" s="59"/>
      <c r="Z73" s="59"/>
      <c r="AA73" s="59"/>
      <c r="AB73" s="59"/>
      <c r="AC73" s="59"/>
      <c r="AD73" s="5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x14ac:dyDescent="0.2">
      <c r="B74" s="162"/>
      <c r="C74" s="113" t="str">
        <f>A39</f>
        <v xml:space="preserve">, </v>
      </c>
      <c r="D74" s="114"/>
      <c r="E74" s="125" t="str">
        <f>IF(G74="","",IF(G74=G75,1,IF(G74&lt;G75,0,2)))</f>
        <v/>
      </c>
      <c r="F74" s="126"/>
      <c r="G74" s="117"/>
      <c r="H74" s="118"/>
      <c r="I74" s="119"/>
      <c r="J74" s="119"/>
      <c r="K74" s="127" t="str">
        <f t="shared" si="4"/>
        <v/>
      </c>
      <c r="L74" s="128"/>
      <c r="M74" s="119"/>
      <c r="N74" s="118"/>
      <c r="O74" s="155" t="str">
        <f t="shared" si="3"/>
        <v/>
      </c>
      <c r="P74" s="156"/>
      <c r="Q74" s="156"/>
      <c r="R74" s="156"/>
      <c r="S74" s="156"/>
      <c r="T74" s="156"/>
      <c r="U74" s="156"/>
      <c r="V74" s="64">
        <v>2</v>
      </c>
      <c r="W74" s="59">
        <f>VLOOKUP(C74,$A$38:$N$41,14,FALSE)</f>
        <v>0</v>
      </c>
      <c r="X74" s="59">
        <f>VLOOKUP(C75,$A$38:$N$41,14,FALSE)</f>
        <v>0</v>
      </c>
      <c r="Y74" s="59">
        <f>G74</f>
        <v>0</v>
      </c>
      <c r="Z74" s="59">
        <f>G75</f>
        <v>0</v>
      </c>
      <c r="AA74" s="59">
        <f>I74</f>
        <v>0</v>
      </c>
      <c r="AB74" s="59" t="str">
        <f>I75</f>
        <v/>
      </c>
      <c r="AC74" s="59">
        <f>M74</f>
        <v>0</v>
      </c>
      <c r="AD74" s="59">
        <f>M75</f>
        <v>0</v>
      </c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x14ac:dyDescent="0.2">
      <c r="B75" s="101"/>
      <c r="C75" s="134" t="str">
        <f>A40</f>
        <v xml:space="preserve">, </v>
      </c>
      <c r="D75" s="135"/>
      <c r="E75" s="124" t="str">
        <f>IF(G74="","",IF(E74=1,1,IF(E74=2,0,IF(E74=0,2))))</f>
        <v/>
      </c>
      <c r="F75" s="108"/>
      <c r="G75" s="106"/>
      <c r="H75" s="107"/>
      <c r="I75" s="108" t="str">
        <f>IF(I74="","",I74)</f>
        <v/>
      </c>
      <c r="J75" s="108"/>
      <c r="K75" s="136" t="str">
        <f t="shared" si="4"/>
        <v/>
      </c>
      <c r="L75" s="137"/>
      <c r="M75" s="138"/>
      <c r="N75" s="107"/>
      <c r="O75" s="155" t="str">
        <f t="shared" si="3"/>
        <v/>
      </c>
      <c r="P75" s="156"/>
      <c r="Q75" s="156"/>
      <c r="R75" s="156"/>
      <c r="S75" s="156"/>
      <c r="T75" s="156"/>
      <c r="U75" s="156"/>
      <c r="V75" s="64">
        <v>3</v>
      </c>
      <c r="W75" s="59"/>
      <c r="X75" s="59"/>
      <c r="Y75" s="59"/>
      <c r="Z75" s="59"/>
      <c r="AA75" s="59"/>
      <c r="AB75" s="59"/>
      <c r="AC75" s="59"/>
      <c r="AD75" s="5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x14ac:dyDescent="0.2">
      <c r="B76" s="100">
        <v>2</v>
      </c>
      <c r="C76" s="113" t="str">
        <f>A38</f>
        <v xml:space="preserve">, </v>
      </c>
      <c r="D76" s="114"/>
      <c r="E76" s="125" t="str">
        <f>IF(G76="","",IF(G76=G77,1,IF(G76&lt;G77,0,2)))</f>
        <v/>
      </c>
      <c r="F76" s="126"/>
      <c r="G76" s="117"/>
      <c r="H76" s="118"/>
      <c r="I76" s="119"/>
      <c r="J76" s="119"/>
      <c r="K76" s="127" t="str">
        <f t="shared" si="4"/>
        <v/>
      </c>
      <c r="L76" s="128"/>
      <c r="M76" s="119"/>
      <c r="N76" s="118"/>
      <c r="O76" s="155" t="str">
        <f t="shared" si="3"/>
        <v/>
      </c>
      <c r="P76" s="156"/>
      <c r="Q76" s="156"/>
      <c r="R76" s="156"/>
      <c r="S76" s="156"/>
      <c r="T76" s="156"/>
      <c r="U76" s="156"/>
      <c r="V76" s="64">
        <v>1</v>
      </c>
      <c r="W76" s="59">
        <f>VLOOKUP(C76,$A$38:$N$41,14,FALSE)</f>
        <v>0</v>
      </c>
      <c r="X76" s="59">
        <f>VLOOKUP(C77,$A$38:$N$41,14,FALSE)</f>
        <v>0</v>
      </c>
      <c r="Y76" s="59">
        <f>G76</f>
        <v>0</v>
      </c>
      <c r="Z76" s="59">
        <f>G77</f>
        <v>0</v>
      </c>
      <c r="AA76" s="59">
        <f>I76</f>
        <v>0</v>
      </c>
      <c r="AB76" s="59" t="str">
        <f>I77</f>
        <v/>
      </c>
      <c r="AC76" s="59">
        <f>M76</f>
        <v>0</v>
      </c>
      <c r="AD76" s="59">
        <f>M77</f>
        <v>0</v>
      </c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x14ac:dyDescent="0.2">
      <c r="B77" s="162"/>
      <c r="C77" s="134" t="str">
        <f>A40</f>
        <v xml:space="preserve">, </v>
      </c>
      <c r="D77" s="135"/>
      <c r="E77" s="124" t="str">
        <f>IF(G76="","",IF(E76=1,1,IF(E76=2,0,IF(E76=0,2))))</f>
        <v/>
      </c>
      <c r="F77" s="108"/>
      <c r="G77" s="106"/>
      <c r="H77" s="107"/>
      <c r="I77" s="108" t="str">
        <f>IF(I76="","",I76)</f>
        <v/>
      </c>
      <c r="J77" s="108"/>
      <c r="K77" s="136" t="str">
        <f t="shared" si="4"/>
        <v/>
      </c>
      <c r="L77" s="137"/>
      <c r="M77" s="138"/>
      <c r="N77" s="107"/>
      <c r="O77" s="155" t="str">
        <f t="shared" si="3"/>
        <v/>
      </c>
      <c r="P77" s="156"/>
      <c r="Q77" s="156"/>
      <c r="R77" s="156"/>
      <c r="S77" s="156"/>
      <c r="T77" s="156"/>
      <c r="U77" s="156"/>
      <c r="V77" s="64">
        <v>3</v>
      </c>
      <c r="W77" s="59"/>
      <c r="X77" s="59"/>
      <c r="Y77" s="59"/>
      <c r="Z77" s="59"/>
      <c r="AA77" s="59"/>
      <c r="AB77" s="59"/>
      <c r="AC77" s="59"/>
      <c r="AD77" s="5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x14ac:dyDescent="0.2">
      <c r="B78" s="162"/>
      <c r="C78" s="113" t="str">
        <f>A39</f>
        <v xml:space="preserve">, </v>
      </c>
      <c r="D78" s="114"/>
      <c r="E78" s="125" t="str">
        <f>IF(G78="","",IF(G78=G79,1,IF(G78&lt;G79,0,2)))</f>
        <v/>
      </c>
      <c r="F78" s="126"/>
      <c r="G78" s="117"/>
      <c r="H78" s="118"/>
      <c r="I78" s="119"/>
      <c r="J78" s="119"/>
      <c r="K78" s="127" t="str">
        <f t="shared" si="4"/>
        <v/>
      </c>
      <c r="L78" s="128"/>
      <c r="M78" s="119"/>
      <c r="N78" s="118"/>
      <c r="O78" s="155" t="str">
        <f t="shared" si="3"/>
        <v/>
      </c>
      <c r="P78" s="156"/>
      <c r="Q78" s="156"/>
      <c r="R78" s="156"/>
      <c r="S78" s="156"/>
      <c r="T78" s="156"/>
      <c r="U78" s="156"/>
      <c r="V78" s="64">
        <v>2</v>
      </c>
      <c r="W78" s="59">
        <f>VLOOKUP(C78,$A$38:$N$41,14,FALSE)</f>
        <v>0</v>
      </c>
      <c r="X78" s="59">
        <f>VLOOKUP(C79,$A$38:$N$41,14,FALSE)</f>
        <v>0</v>
      </c>
      <c r="Y78" s="59">
        <f>G78</f>
        <v>0</v>
      </c>
      <c r="Z78" s="59">
        <f>G79</f>
        <v>0</v>
      </c>
      <c r="AA78" s="59">
        <f>I78</f>
        <v>0</v>
      </c>
      <c r="AB78" s="59" t="str">
        <f>I79</f>
        <v/>
      </c>
      <c r="AC78" s="59">
        <f>M78</f>
        <v>0</v>
      </c>
      <c r="AD78" s="59">
        <f>M79</f>
        <v>0</v>
      </c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x14ac:dyDescent="0.2">
      <c r="B79" s="101"/>
      <c r="C79" s="122" t="str">
        <f>A41</f>
        <v xml:space="preserve">, </v>
      </c>
      <c r="D79" s="123"/>
      <c r="E79" s="124" t="str">
        <f>IF(G78="","",IF(E78=1,1,IF(E78=2,0,IF(E78=0,2))))</f>
        <v/>
      </c>
      <c r="F79" s="108"/>
      <c r="G79" s="106"/>
      <c r="H79" s="107"/>
      <c r="I79" s="108" t="str">
        <f>IF(I78="","",I78)</f>
        <v/>
      </c>
      <c r="J79" s="108"/>
      <c r="K79" s="132" t="str">
        <f t="shared" si="4"/>
        <v/>
      </c>
      <c r="L79" s="133"/>
      <c r="M79" s="138"/>
      <c r="N79" s="107"/>
      <c r="O79" s="155" t="str">
        <f t="shared" si="3"/>
        <v/>
      </c>
      <c r="P79" s="156"/>
      <c r="Q79" s="156"/>
      <c r="R79" s="156"/>
      <c r="S79" s="156"/>
      <c r="T79" s="156"/>
      <c r="U79" s="156"/>
      <c r="V79" s="64">
        <v>4</v>
      </c>
      <c r="W79" s="59"/>
      <c r="X79" s="59"/>
      <c r="Y79" s="59"/>
      <c r="Z79" s="59"/>
      <c r="AA79" s="59"/>
      <c r="AB79" s="59"/>
      <c r="AC79" s="59"/>
      <c r="AD79" s="5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x14ac:dyDescent="0.2">
      <c r="B80" s="100">
        <v>3</v>
      </c>
      <c r="C80" s="113" t="str">
        <f>A38</f>
        <v xml:space="preserve">, </v>
      </c>
      <c r="D80" s="114"/>
      <c r="E80" s="125" t="str">
        <f>IF(G80="","",IF(G80=G81,1,IF(G80&lt;G81,0,2)))</f>
        <v/>
      </c>
      <c r="F80" s="126"/>
      <c r="G80" s="117"/>
      <c r="H80" s="118"/>
      <c r="I80" s="119"/>
      <c r="J80" s="119"/>
      <c r="K80" s="127" t="str">
        <f t="shared" si="4"/>
        <v/>
      </c>
      <c r="L80" s="128"/>
      <c r="M80" s="119"/>
      <c r="N80" s="118"/>
      <c r="O80" s="155" t="str">
        <f t="shared" si="3"/>
        <v/>
      </c>
      <c r="P80" s="156"/>
      <c r="Q80" s="156"/>
      <c r="R80" s="156"/>
      <c r="S80" s="156"/>
      <c r="T80" s="156"/>
      <c r="U80" s="156"/>
      <c r="V80" s="64">
        <v>1</v>
      </c>
      <c r="W80" s="59">
        <f>VLOOKUP(C80,$A$38:$N$41,14,FALSE)</f>
        <v>0</v>
      </c>
      <c r="X80" s="59">
        <f>VLOOKUP(C81,$A$38:$N$41,14,FALSE)</f>
        <v>0</v>
      </c>
      <c r="Y80" s="59">
        <f>G80</f>
        <v>0</v>
      </c>
      <c r="Z80" s="59">
        <f>G81</f>
        <v>0</v>
      </c>
      <c r="AA80" s="59">
        <f>I80</f>
        <v>0</v>
      </c>
      <c r="AB80" s="59" t="str">
        <f>I81</f>
        <v/>
      </c>
      <c r="AC80" s="59">
        <f>M80</f>
        <v>0</v>
      </c>
      <c r="AD80" s="59">
        <f>M81</f>
        <v>0</v>
      </c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2:44" x14ac:dyDescent="0.2">
      <c r="B81" s="162"/>
      <c r="C81" s="122" t="str">
        <f>A39</f>
        <v xml:space="preserve">, </v>
      </c>
      <c r="D81" s="123"/>
      <c r="E81" s="124" t="str">
        <f>IF(G80="","",IF(E80=1,1,IF(E80=2,0,IF(E80=0,2))))</f>
        <v/>
      </c>
      <c r="F81" s="108"/>
      <c r="G81" s="106"/>
      <c r="H81" s="107"/>
      <c r="I81" s="108" t="str">
        <f>IF(I80="","",I80)</f>
        <v/>
      </c>
      <c r="J81" s="108"/>
      <c r="K81" s="132" t="str">
        <f t="shared" si="4"/>
        <v/>
      </c>
      <c r="L81" s="133"/>
      <c r="M81" s="138"/>
      <c r="N81" s="107"/>
      <c r="O81" s="155" t="str">
        <f t="shared" si="3"/>
        <v/>
      </c>
      <c r="P81" s="156"/>
      <c r="Q81" s="156"/>
      <c r="R81" s="156"/>
      <c r="S81" s="156"/>
      <c r="T81" s="156"/>
      <c r="U81" s="156"/>
      <c r="V81" s="64">
        <v>2</v>
      </c>
      <c r="W81" s="59"/>
      <c r="X81" s="59"/>
      <c r="Y81" s="59"/>
      <c r="Z81" s="59"/>
      <c r="AA81" s="59"/>
      <c r="AB81" s="59"/>
      <c r="AC81" s="59"/>
      <c r="AD81" s="5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2:44" x14ac:dyDescent="0.2">
      <c r="B82" s="162"/>
      <c r="C82" s="113" t="str">
        <f>A40</f>
        <v xml:space="preserve">, </v>
      </c>
      <c r="D82" s="114"/>
      <c r="E82" s="125" t="str">
        <f>IF(G82="","",IF(G82=G83,1,IF(G82&lt;G83,0,2)))</f>
        <v/>
      </c>
      <c r="F82" s="126"/>
      <c r="G82" s="117"/>
      <c r="H82" s="118"/>
      <c r="I82" s="119"/>
      <c r="J82" s="119"/>
      <c r="K82" s="127" t="str">
        <f t="shared" si="4"/>
        <v/>
      </c>
      <c r="L82" s="128"/>
      <c r="M82" s="119"/>
      <c r="N82" s="118"/>
      <c r="O82" s="155" t="str">
        <f t="shared" si="3"/>
        <v/>
      </c>
      <c r="P82" s="156"/>
      <c r="Q82" s="156"/>
      <c r="R82" s="156"/>
      <c r="S82" s="156"/>
      <c r="T82" s="156"/>
      <c r="U82" s="156"/>
      <c r="V82" s="64">
        <v>3</v>
      </c>
      <c r="W82" s="59">
        <f>VLOOKUP(C82,$A$38:$N$41,14,FALSE)</f>
        <v>0</v>
      </c>
      <c r="X82" s="59">
        <f>VLOOKUP(C83,$A$38:$N$41,14,FALSE)</f>
        <v>0</v>
      </c>
      <c r="Y82" s="59">
        <f>G82</f>
        <v>0</v>
      </c>
      <c r="Z82" s="59">
        <f>G83</f>
        <v>0</v>
      </c>
      <c r="AA82" s="59">
        <f>I82</f>
        <v>0</v>
      </c>
      <c r="AB82" s="59" t="str">
        <f>I83</f>
        <v/>
      </c>
      <c r="AC82" s="59">
        <f>M82</f>
        <v>0</v>
      </c>
      <c r="AD82" s="59">
        <f>M83</f>
        <v>0</v>
      </c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  <row r="83" spans="2:44" x14ac:dyDescent="0.2">
      <c r="B83" s="101"/>
      <c r="C83" s="122" t="str">
        <f>A41</f>
        <v xml:space="preserve">, </v>
      </c>
      <c r="D83" s="123"/>
      <c r="E83" s="124" t="str">
        <f>IF(G82="","",IF(E82=1,1,IF(E82=2,0,IF(E82=0,2))))</f>
        <v/>
      </c>
      <c r="F83" s="108"/>
      <c r="G83" s="106"/>
      <c r="H83" s="107"/>
      <c r="I83" s="108" t="str">
        <f>IF(I82="","",I82)</f>
        <v/>
      </c>
      <c r="J83" s="108"/>
      <c r="K83" s="132" t="str">
        <f t="shared" si="4"/>
        <v/>
      </c>
      <c r="L83" s="133"/>
      <c r="M83" s="138"/>
      <c r="N83" s="107"/>
      <c r="O83" s="155" t="str">
        <f t="shared" si="3"/>
        <v/>
      </c>
      <c r="P83" s="156"/>
      <c r="Q83" s="156"/>
      <c r="R83" s="156"/>
      <c r="S83" s="156"/>
      <c r="T83" s="156"/>
      <c r="U83" s="156"/>
      <c r="V83" s="64">
        <v>4</v>
      </c>
      <c r="W83" s="59"/>
      <c r="X83" s="59"/>
      <c r="Y83" s="59"/>
      <c r="Z83" s="59"/>
      <c r="AA83" s="59"/>
      <c r="AB83" s="59"/>
      <c r="AC83" s="59"/>
      <c r="AD83" s="5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spans="2:44" x14ac:dyDescent="0.2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55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</row>
    <row r="85" spans="2:44" x14ac:dyDescent="0.2"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</row>
    <row r="86" spans="2:44" ht="15.75" x14ac:dyDescent="0.25">
      <c r="B86" s="109" t="s">
        <v>38</v>
      </c>
      <c r="C86" s="109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V86" s="28"/>
      <c r="W86" s="158" t="s">
        <v>37</v>
      </c>
      <c r="X86" s="158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2:44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9"/>
      <c r="W87" s="34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2:44" ht="31.5" customHeight="1" x14ac:dyDescent="0.2">
      <c r="B88" s="67" t="s">
        <v>17</v>
      </c>
      <c r="C88" s="110" t="s">
        <v>10</v>
      </c>
      <c r="D88" s="111"/>
      <c r="E88" s="105" t="s">
        <v>12</v>
      </c>
      <c r="F88" s="105"/>
      <c r="G88" s="105"/>
      <c r="H88" s="105"/>
      <c r="I88" s="112" t="s">
        <v>21</v>
      </c>
      <c r="J88" s="111"/>
      <c r="K88" s="105" t="s">
        <v>13</v>
      </c>
      <c r="L88" s="105"/>
      <c r="M88" s="105" t="s">
        <v>16</v>
      </c>
      <c r="N88" s="105"/>
      <c r="O88" s="105" t="s">
        <v>14</v>
      </c>
      <c r="P88" s="105"/>
      <c r="Q88" s="105" t="s">
        <v>18</v>
      </c>
      <c r="R88" s="105"/>
      <c r="S88" s="105" t="s">
        <v>15</v>
      </c>
      <c r="T88" s="105"/>
      <c r="U88" s="39"/>
      <c r="V88" s="28"/>
      <c r="W88" s="48" t="s">
        <v>17</v>
      </c>
      <c r="X88" s="159" t="s">
        <v>10</v>
      </c>
      <c r="Y88" s="160"/>
      <c r="Z88" s="157" t="s">
        <v>12</v>
      </c>
      <c r="AA88" s="157"/>
      <c r="AB88" s="157"/>
      <c r="AC88" s="157"/>
      <c r="AD88" s="161" t="s">
        <v>21</v>
      </c>
      <c r="AE88" s="157"/>
      <c r="AF88" s="157" t="s">
        <v>13</v>
      </c>
      <c r="AG88" s="157"/>
      <c r="AH88" s="157" t="s">
        <v>16</v>
      </c>
      <c r="AI88" s="157"/>
      <c r="AJ88" s="157" t="s">
        <v>14</v>
      </c>
      <c r="AK88" s="157"/>
      <c r="AL88" s="157" t="s">
        <v>18</v>
      </c>
      <c r="AM88" s="157"/>
      <c r="AN88" s="157" t="s">
        <v>15</v>
      </c>
      <c r="AO88" s="157"/>
      <c r="AP88" s="57" t="s">
        <v>20</v>
      </c>
      <c r="AQ88" s="57" t="s">
        <v>19</v>
      </c>
      <c r="AR88" s="57" t="s">
        <v>60</v>
      </c>
    </row>
    <row r="89" spans="2:44" x14ac:dyDescent="0.2">
      <c r="B89" s="66">
        <v>1</v>
      </c>
      <c r="C89" s="93" t="str">
        <f>IF(ISERROR(IF(AH89&lt;&gt;"",VLOOKUP(B89,$W$89:$AN$92,2,FALSE),"")),"",IF(AH89&lt;&gt;"",VLOOKUP(B89,$W$89:$AN$92,2,FALSE),""))</f>
        <v/>
      </c>
      <c r="D89" s="94"/>
      <c r="E89" s="95" t="str">
        <f>IF(ISERROR(IF(AH89&lt;&gt;"",VLOOKUP(B89,$W$89:$AN$92,5,FALSE),"")),"",IF(AH89&lt;&gt;"",VLOOKUP(B89,$W$89:$AN$92,4,FALSE),""))</f>
        <v/>
      </c>
      <c r="F89" s="95"/>
      <c r="G89" s="95"/>
      <c r="H89" s="95"/>
      <c r="I89" s="96" t="str">
        <f>IF(ISERROR(IF(AH89&lt;&gt;"",VLOOKUP(B89,$W$89:$AN$92,7,FALSE),"")),"",IF(AH89&lt;&gt;"",VLOOKUP(B89,$W$89:$AN$92,8,FALSE),""))</f>
        <v/>
      </c>
      <c r="J89" s="97"/>
      <c r="K89" s="96" t="str">
        <f>IF(ISERROR(IF(AH89&lt;&gt;"",VLOOKUP(B89,$W$89:$AN$92,9,FALSE),"")),"",IF(AH89&lt;&gt;"",VLOOKUP(B89,$W$89:$AN$92,10,FALSE),""))</f>
        <v/>
      </c>
      <c r="L89" s="97"/>
      <c r="M89" s="96" t="str">
        <f>IF(ISERROR(IF(AH89&lt;&gt;"",VLOOKUP(B89,$W$89:$AN$92,11,FALSE),"")),"",IF(AH89&lt;&gt;"",VLOOKUP(B89,$W$89:$AN$92,12,FALSE),""))</f>
        <v/>
      </c>
      <c r="N89" s="97"/>
      <c r="O89" s="90" t="str">
        <f>IF(ISERROR(IF(AH89&lt;&gt;"",VLOOKUP(B89,$W$89:$AN$92,13,FALSE),"")),"",IF(AH89&lt;&gt;"",VLOOKUP(B89,$W$89:$AN$92,14,FALSE),""))</f>
        <v/>
      </c>
      <c r="P89" s="91"/>
      <c r="Q89" s="90" t="str">
        <f>IF(ISERROR(IF(AH89&lt;&gt;"",VLOOKUP(B89,$W$89:$AN$92,15,FALSE),"")),"",IF(AH89&lt;&gt;"",VLOOKUP(B89,$W$89:$AN$92,16,FALSE),""))</f>
        <v/>
      </c>
      <c r="R89" s="91"/>
      <c r="S89" s="96" t="str">
        <f>IF(ISERROR(IF(AH89&lt;&gt;"",VLOOKUP(B89,$W$89:$AN$92,17,FALSE),"")),"",IF(AH89&lt;&gt;"",VLOOKUP(B89,$W$89:$AN$92,18,FALSE),""))</f>
        <v/>
      </c>
      <c r="T89" s="97"/>
      <c r="U89" s="40"/>
      <c r="V89" s="29"/>
      <c r="W89" s="17" t="str">
        <f>IF(AQ89=FALSE,"",RANK(AQ89,$AQ$89:$AQ$92,0))</f>
        <v/>
      </c>
      <c r="X89" s="98" t="str">
        <f>A38</f>
        <v xml:space="preserve">, </v>
      </c>
      <c r="Y89" s="99"/>
      <c r="Z89" s="86">
        <f>I38</f>
        <v>0</v>
      </c>
      <c r="AA89" s="86"/>
      <c r="AB89" s="86"/>
      <c r="AC89" s="86"/>
      <c r="AD89" s="92">
        <f>SUM(E72,E76,E80)</f>
        <v>0</v>
      </c>
      <c r="AE89" s="92"/>
      <c r="AF89" s="92">
        <f>SUM(G72,G76,G80)</f>
        <v>0</v>
      </c>
      <c r="AG89" s="92"/>
      <c r="AH89" s="92">
        <f>SUM(I72,I76,I80)</f>
        <v>0</v>
      </c>
      <c r="AI89" s="92"/>
      <c r="AJ89" s="89" t="e">
        <f>TRUNC(AF89/AH89,IF($D$23=1,2,3))</f>
        <v>#DIV/0!</v>
      </c>
      <c r="AK89" s="89"/>
      <c r="AL89" s="127" t="str">
        <f>IF(AP89,AP89,"--")</f>
        <v>--</v>
      </c>
      <c r="AM89" s="128"/>
      <c r="AN89" s="92">
        <f>MAX(M72,M76,M80)</f>
        <v>0</v>
      </c>
      <c r="AO89" s="92"/>
      <c r="AP89" s="69">
        <f>MAX(IF(E72&gt;=1,K72,0),IF(E76&gt;=1,K76,0),IF(E80&gt;=1,K80,0))</f>
        <v>0</v>
      </c>
      <c r="AQ89" s="58" t="b">
        <f>IF(AH89,IF(AD89=0,AJ89*10000000000+AN89,AD89*10000000000000+AJ89*10000000000+AL89*100000+AN89))</f>
        <v>0</v>
      </c>
      <c r="AR89" s="49" t="s">
        <v>59</v>
      </c>
    </row>
    <row r="90" spans="2:44" x14ac:dyDescent="0.2">
      <c r="B90" s="9">
        <v>2</v>
      </c>
      <c r="C90" s="93" t="str">
        <f>IF(ISERROR(IF(AH90&lt;&gt;"",VLOOKUP(B90,$W$89:$AN$91,2,FALSE),"")),"",IF(AH90&lt;&gt;"",VLOOKUP(B90,$W$89:$AN$91,2,FALSE),""))</f>
        <v/>
      </c>
      <c r="D90" s="94"/>
      <c r="E90" s="95" t="str">
        <f>IF(ISERROR(IF(AH90&lt;&gt;"",VLOOKUP(B90,$W$89:$AN$92,5,FALSE),"")),"",IF(AH90&lt;&gt;"",VLOOKUP(B90,$W$89:$AN$92,4,FALSE),""))</f>
        <v/>
      </c>
      <c r="F90" s="95"/>
      <c r="G90" s="95"/>
      <c r="H90" s="95"/>
      <c r="I90" s="96" t="str">
        <f t="shared" ref="I90:I92" si="5">IF(ISERROR(IF(AH90&lt;&gt;"",VLOOKUP(B90,$W$89:$AN$92,7,FALSE),"")),"",IF(AH90&lt;&gt;"",VLOOKUP(B90,$W$89:$AN$92,8,FALSE),""))</f>
        <v/>
      </c>
      <c r="J90" s="97"/>
      <c r="K90" s="96" t="str">
        <f t="shared" ref="K90:K92" si="6">IF(ISERROR(IF(AH90&lt;&gt;"",VLOOKUP(B90,$W$89:$AN$92,9,FALSE),"")),"",IF(AH90&lt;&gt;"",VLOOKUP(B90,$W$89:$AN$92,10,FALSE),""))</f>
        <v/>
      </c>
      <c r="L90" s="97"/>
      <c r="M90" s="96" t="str">
        <f>IF(ISERROR(IF(AH90&lt;&gt;"",VLOOKUP(B90,$W$89:$AN$91,11,FALSE),"")),"",IF(AH90&lt;&gt;"",VLOOKUP(B90,$W$89:$AN$91,12,FALSE),""))</f>
        <v/>
      </c>
      <c r="N90" s="97"/>
      <c r="O90" s="90" t="str">
        <f t="shared" ref="O90:O92" si="7">IF(ISERROR(IF(AH90&lt;&gt;"",VLOOKUP(B90,$W$89:$AN$92,13,FALSE),"")),"",IF(AH90&lt;&gt;"",VLOOKUP(B90,$W$89:$AN$92,14,FALSE),""))</f>
        <v/>
      </c>
      <c r="P90" s="91"/>
      <c r="Q90" s="90" t="str">
        <f t="shared" ref="Q90:Q92" si="8">IF(ISERROR(IF(AH90&lt;&gt;"",VLOOKUP(B90,$W$89:$AN$92,15,FALSE),"")),"",IF(AH90&lt;&gt;"",VLOOKUP(B90,$W$89:$AN$92,16,FALSE),""))</f>
        <v/>
      </c>
      <c r="R90" s="91"/>
      <c r="S90" s="96" t="str">
        <f t="shared" ref="S90:S92" si="9">IF(ISERROR(IF(AH90&lt;&gt;"",VLOOKUP(B90,$W$89:$AN$92,17,FALSE),"")),"",IF(AH90&lt;&gt;"",VLOOKUP(B90,$W$89:$AN$92,18,FALSE),""))</f>
        <v/>
      </c>
      <c r="T90" s="97"/>
      <c r="U90" s="40"/>
      <c r="V90" s="28"/>
      <c r="W90" s="17" t="str">
        <f>IF(AQ90=FALSE,"",RANK(AQ90,$AQ$89:$AQ$92,0))</f>
        <v/>
      </c>
      <c r="X90" s="98" t="str">
        <f>A39</f>
        <v xml:space="preserve">, </v>
      </c>
      <c r="Y90" s="99"/>
      <c r="Z90" s="86">
        <f>I39</f>
        <v>0</v>
      </c>
      <c r="AA90" s="86"/>
      <c r="AB90" s="86"/>
      <c r="AC90" s="86"/>
      <c r="AD90" s="87">
        <f>SUM(E74,E78,E81)</f>
        <v>0</v>
      </c>
      <c r="AE90" s="88"/>
      <c r="AF90" s="87">
        <f>SUM(G74,G78,G81)</f>
        <v>0</v>
      </c>
      <c r="AG90" s="88"/>
      <c r="AH90" s="87">
        <f>SUM(I74,I78,I81)</f>
        <v>0</v>
      </c>
      <c r="AI90" s="88"/>
      <c r="AJ90" s="89" t="e">
        <f t="shared" ref="AJ90:AJ91" si="10">TRUNC(AF90/AH90,IF($D$23=1,2,3))</f>
        <v>#DIV/0!</v>
      </c>
      <c r="AK90" s="89"/>
      <c r="AL90" s="127" t="str">
        <f>IF(AP90,AP90,"--")</f>
        <v>--</v>
      </c>
      <c r="AM90" s="128"/>
      <c r="AN90" s="92">
        <f>MAX(M74,M78,M81)</f>
        <v>0</v>
      </c>
      <c r="AO90" s="92"/>
      <c r="AP90" s="69">
        <f>MAX(IF(E74&gt;=1,K74,0),IF(E78&gt;=1,K78,0),IF(E81&gt;=1,K81,0))</f>
        <v>0</v>
      </c>
      <c r="AQ90" s="58" t="b">
        <f t="shared" ref="AQ90:AQ92" si="11">IF(AH90,IF(AD90=0,AJ90*10000000000+AN90,AD90*10000000000000+AJ90*10000000000+AL90*100000+AN90))</f>
        <v>0</v>
      </c>
      <c r="AR90" s="49" t="s">
        <v>59</v>
      </c>
    </row>
    <row r="91" spans="2:44" x14ac:dyDescent="0.2">
      <c r="B91" s="9">
        <v>3</v>
      </c>
      <c r="C91" s="93" t="str">
        <f>IF(ISERROR(IF(AH91&lt;&gt;"",VLOOKUP(B91,$W$89:$AN$92,2,FALSE),"")),"",IF(AH91&lt;&gt;"",VLOOKUP(B91,$W$89:$AN$92,2,FALSE),""))</f>
        <v/>
      </c>
      <c r="D91" s="94"/>
      <c r="E91" s="95" t="str">
        <f>IF(ISERROR(IF(AH91&lt;&gt;"",VLOOKUP(B91,$W$89:$AN$92,5,FALSE),"")),"",IF(AH91&lt;&gt;"",VLOOKUP(B91,$W$89:$AN$92,4,FALSE),""))</f>
        <v/>
      </c>
      <c r="F91" s="95"/>
      <c r="G91" s="95"/>
      <c r="H91" s="95"/>
      <c r="I91" s="96" t="str">
        <f t="shared" si="5"/>
        <v/>
      </c>
      <c r="J91" s="97"/>
      <c r="K91" s="96" t="str">
        <f t="shared" si="6"/>
        <v/>
      </c>
      <c r="L91" s="97"/>
      <c r="M91" s="96" t="str">
        <f>IF(ISERROR(IF(AH91&lt;&gt;"",VLOOKUP(B91,$W$89:$AN$91,11,FALSE),"")),"",IF(AH91&lt;&gt;"",VLOOKUP(B91,$W$89:$AN$91,12,FALSE),""))</f>
        <v/>
      </c>
      <c r="N91" s="97"/>
      <c r="O91" s="90" t="str">
        <f t="shared" si="7"/>
        <v/>
      </c>
      <c r="P91" s="91"/>
      <c r="Q91" s="90" t="str">
        <f t="shared" si="8"/>
        <v/>
      </c>
      <c r="R91" s="91"/>
      <c r="S91" s="96" t="str">
        <f t="shared" si="9"/>
        <v/>
      </c>
      <c r="T91" s="97"/>
      <c r="U91" s="40"/>
      <c r="V91" s="28"/>
      <c r="W91" s="17" t="str">
        <f>IF(AQ91=FALSE,"",RANK(AQ91,$AQ$89:$AQ$92,0))</f>
        <v/>
      </c>
      <c r="X91" s="98" t="str">
        <f>A40</f>
        <v xml:space="preserve">, </v>
      </c>
      <c r="Y91" s="99"/>
      <c r="Z91" s="86">
        <f>I40</f>
        <v>0</v>
      </c>
      <c r="AA91" s="86"/>
      <c r="AB91" s="86"/>
      <c r="AC91" s="86"/>
      <c r="AD91" s="87">
        <f>SUM(E75,E77,E82)</f>
        <v>0</v>
      </c>
      <c r="AE91" s="88"/>
      <c r="AF91" s="87">
        <f>SUM(G75,G77,G82)</f>
        <v>0</v>
      </c>
      <c r="AG91" s="88"/>
      <c r="AH91" s="87">
        <f>SUM(I75,I77,I82)</f>
        <v>0</v>
      </c>
      <c r="AI91" s="88"/>
      <c r="AJ91" s="89" t="e">
        <f t="shared" si="10"/>
        <v>#DIV/0!</v>
      </c>
      <c r="AK91" s="89"/>
      <c r="AL91" s="90" t="str">
        <f>IF(AP91,AP91,"--")</f>
        <v>--</v>
      </c>
      <c r="AM91" s="91"/>
      <c r="AN91" s="92">
        <f>MAX(M75,M77,M82)</f>
        <v>0</v>
      </c>
      <c r="AO91" s="92"/>
      <c r="AP91" s="69">
        <f>MAX(IF(E75&gt;=1,K75,0),IF(E77&gt;=1,K77,0),IF(E82&gt;=1,K82,0))</f>
        <v>0</v>
      </c>
      <c r="AQ91" s="58" t="b">
        <f t="shared" si="11"/>
        <v>0</v>
      </c>
      <c r="AR91" s="49" t="s">
        <v>59</v>
      </c>
    </row>
    <row r="92" spans="2:44" x14ac:dyDescent="0.2">
      <c r="B92" s="9">
        <v>4</v>
      </c>
      <c r="C92" s="93" t="str">
        <f>IF(ISERROR(IF(AH92&lt;&gt;"",VLOOKUP(B92,$W$89:$AN$92,2,FALSE),"")),"",IF(AH92&lt;&gt;"",VLOOKUP(B92,$W$89:$AN$92,2,FALSE),""))</f>
        <v/>
      </c>
      <c r="D92" s="94"/>
      <c r="E92" s="95" t="str">
        <f>IF(ISERROR(IF(AH92&lt;&gt;"",VLOOKUP(B92,$W$89:$AN$92,5,FALSE),"")),"",IF(AH92&lt;&gt;"",VLOOKUP(B92,$W$89:$AN$92,4,FALSE),""))</f>
        <v/>
      </c>
      <c r="F92" s="95"/>
      <c r="G92" s="95"/>
      <c r="H92" s="95"/>
      <c r="I92" s="96" t="str">
        <f t="shared" si="5"/>
        <v/>
      </c>
      <c r="J92" s="97"/>
      <c r="K92" s="96" t="str">
        <f t="shared" si="6"/>
        <v/>
      </c>
      <c r="L92" s="97"/>
      <c r="M92" s="96" t="str">
        <f>IF(ISERROR(IF(AH92&lt;&gt;"",VLOOKUP(B92,$W$89:$AN$91,11,FALSE),"")),"",IF(AH92&lt;&gt;"",VLOOKUP(B92,$W$89:$AN$91,12,FALSE),""))</f>
        <v/>
      </c>
      <c r="N92" s="97"/>
      <c r="O92" s="90" t="str">
        <f t="shared" si="7"/>
        <v/>
      </c>
      <c r="P92" s="91"/>
      <c r="Q92" s="90" t="str">
        <f t="shared" si="8"/>
        <v/>
      </c>
      <c r="R92" s="91"/>
      <c r="S92" s="96" t="str">
        <f t="shared" si="9"/>
        <v/>
      </c>
      <c r="T92" s="97"/>
      <c r="U92" s="40"/>
      <c r="V92" s="28"/>
      <c r="W92" s="17" t="str">
        <f>IF(AQ92=FALSE,"",RANK(AQ92,$AQ$89:$AQ$92,0))</f>
        <v/>
      </c>
      <c r="X92" s="98" t="str">
        <f>A41</f>
        <v xml:space="preserve">, </v>
      </c>
      <c r="Y92" s="99"/>
      <c r="Z92" s="86">
        <f>I41</f>
        <v>0</v>
      </c>
      <c r="AA92" s="86"/>
      <c r="AB92" s="86"/>
      <c r="AC92" s="86"/>
      <c r="AD92" s="87">
        <f>SUM(E73,E79,E83)</f>
        <v>0</v>
      </c>
      <c r="AE92" s="88"/>
      <c r="AF92" s="87">
        <f>SUM(G73,G79,G83)</f>
        <v>0</v>
      </c>
      <c r="AG92" s="88"/>
      <c r="AH92" s="87">
        <f>SUM(I73,I79,I83)</f>
        <v>0</v>
      </c>
      <c r="AI92" s="88"/>
      <c r="AJ92" s="89" t="e">
        <f t="shared" ref="AJ92" si="12">TRUNC(AF92/AH92,IF($D$23=1,2,3))</f>
        <v>#DIV/0!</v>
      </c>
      <c r="AK92" s="89"/>
      <c r="AL92" s="90" t="str">
        <f>IF(AP92,AP92,"--")</f>
        <v>--</v>
      </c>
      <c r="AM92" s="91"/>
      <c r="AN92" s="92">
        <f>MAX(M73,M79,M83)</f>
        <v>0</v>
      </c>
      <c r="AO92" s="92"/>
      <c r="AP92" s="69">
        <f>MAX(IF(E73&gt;=1,K73,0),IF(E79&gt;=1,K79,0),IF(E83&gt;=1,K83,0))</f>
        <v>0</v>
      </c>
      <c r="AQ92" s="58" t="b">
        <f t="shared" si="11"/>
        <v>0</v>
      </c>
      <c r="AR92" s="49" t="s">
        <v>59</v>
      </c>
    </row>
    <row r="93" spans="2:44" x14ac:dyDescent="0.2">
      <c r="V93" s="55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</row>
    <row r="94" spans="2:44" x14ac:dyDescent="0.2">
      <c r="V94" s="55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</row>
    <row r="95" spans="2:44" x14ac:dyDescent="0.2">
      <c r="V95" s="55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</row>
    <row r="96" spans="2:44" ht="18" x14ac:dyDescent="0.25">
      <c r="B96" s="121" t="s">
        <v>26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38"/>
      <c r="V96" s="55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</row>
    <row r="97" spans="2:43" s="24" customFormat="1" ht="18" x14ac:dyDescent="0.25">
      <c r="B97" s="26"/>
      <c r="V97" s="56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</row>
    <row r="98" spans="2:43" ht="15.75" x14ac:dyDescent="0.25">
      <c r="B98" s="109" t="s">
        <v>39</v>
      </c>
      <c r="C98" s="10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55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7"/>
      <c r="AQ98" s="7"/>
    </row>
    <row r="99" spans="2:43" x14ac:dyDescent="0.2">
      <c r="V99" s="55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</row>
    <row r="100" spans="2:43" ht="31.5" customHeight="1" x14ac:dyDescent="0.2">
      <c r="B100" s="31" t="s">
        <v>22</v>
      </c>
      <c r="C100" s="110" t="s">
        <v>10</v>
      </c>
      <c r="D100" s="111"/>
      <c r="E100" s="112" t="s">
        <v>21</v>
      </c>
      <c r="F100" s="111"/>
      <c r="G100" s="110" t="s">
        <v>13</v>
      </c>
      <c r="H100" s="111"/>
      <c r="I100" s="110" t="s">
        <v>16</v>
      </c>
      <c r="J100" s="111"/>
      <c r="K100" s="110" t="s">
        <v>14</v>
      </c>
      <c r="L100" s="111"/>
      <c r="M100" s="110" t="s">
        <v>15</v>
      </c>
      <c r="N100" s="111"/>
      <c r="O100" s="4"/>
      <c r="P100" s="3"/>
      <c r="Q100" s="3"/>
      <c r="R100" s="3"/>
      <c r="S100" s="3"/>
      <c r="T100" s="3"/>
      <c r="U100" s="3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3"/>
      <c r="AQ100" s="3"/>
    </row>
    <row r="101" spans="2:43" ht="15.75" x14ac:dyDescent="0.2">
      <c r="B101" s="20" t="s">
        <v>27</v>
      </c>
      <c r="C101" s="113" t="str">
        <f>C61</f>
        <v/>
      </c>
      <c r="D101" s="114"/>
      <c r="E101" s="115" t="str">
        <f>IF(G101="","",IF(G101=G102,1,IF(G101&lt;G102,0,2)))</f>
        <v/>
      </c>
      <c r="F101" s="116"/>
      <c r="G101" s="117"/>
      <c r="H101" s="118"/>
      <c r="I101" s="119"/>
      <c r="J101" s="119"/>
      <c r="K101" s="120" t="str">
        <f t="shared" ref="K101:K108" si="13">IF(G101="","",TRUNC(G101/I101,IF($D$23=1,2,3)))</f>
        <v/>
      </c>
      <c r="L101" s="120"/>
      <c r="M101" s="119"/>
      <c r="N101" s="118"/>
      <c r="O101" s="103"/>
      <c r="P101" s="104"/>
      <c r="Q101" s="104"/>
      <c r="R101" s="104"/>
      <c r="S101" s="104"/>
      <c r="T101" s="104"/>
      <c r="U101" s="104"/>
      <c r="V101" s="64" t="s">
        <v>30</v>
      </c>
      <c r="W101" s="59" t="e">
        <f>VLOOKUP(C101,$A$31:$N$41,14,FALSE)</f>
        <v>#N/A</v>
      </c>
      <c r="X101" s="59" t="e">
        <f>VLOOKUP(C102,$A$31:$N$41,14,FALSE)</f>
        <v>#N/A</v>
      </c>
      <c r="Y101" s="59">
        <f>G101</f>
        <v>0</v>
      </c>
      <c r="Z101" s="59">
        <f>G102</f>
        <v>0</v>
      </c>
      <c r="AA101" s="59">
        <f>I101</f>
        <v>0</v>
      </c>
      <c r="AB101" s="59" t="str">
        <f>I102</f>
        <v/>
      </c>
      <c r="AC101" s="59">
        <f>M101</f>
        <v>0</v>
      </c>
      <c r="AD101" s="59">
        <f>M102</f>
        <v>0</v>
      </c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</row>
    <row r="102" spans="2:43" ht="15.75" x14ac:dyDescent="0.2">
      <c r="B102" s="21"/>
      <c r="C102" s="134" t="str">
        <f>C90</f>
        <v/>
      </c>
      <c r="D102" s="135"/>
      <c r="E102" s="124" t="str">
        <f>IF(G101="","",IF(E101=1,1,IF(E101=2,0,IF(E101=0,2))))</f>
        <v/>
      </c>
      <c r="F102" s="108"/>
      <c r="G102" s="106"/>
      <c r="H102" s="107"/>
      <c r="I102" s="108" t="str">
        <f>IF(I101="","",I101)</f>
        <v/>
      </c>
      <c r="J102" s="108"/>
      <c r="K102" s="167" t="str">
        <f t="shared" si="13"/>
        <v/>
      </c>
      <c r="L102" s="167"/>
      <c r="M102" s="138"/>
      <c r="N102" s="107"/>
      <c r="O102" s="103"/>
      <c r="P102" s="104"/>
      <c r="Q102" s="104"/>
      <c r="R102" s="104"/>
      <c r="S102" s="104"/>
      <c r="T102" s="104"/>
      <c r="U102" s="104"/>
      <c r="V102" s="64" t="s">
        <v>33</v>
      </c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</row>
    <row r="103" spans="2:43" ht="15.75" x14ac:dyDescent="0.2">
      <c r="B103" s="19" t="s">
        <v>28</v>
      </c>
      <c r="C103" s="113" t="str">
        <f>C89</f>
        <v/>
      </c>
      <c r="D103" s="114"/>
      <c r="E103" s="115" t="str">
        <f>IF(G103="","",IF(G103=G104,1,IF(G103&lt;G104,0,2)))</f>
        <v/>
      </c>
      <c r="F103" s="116"/>
      <c r="G103" s="117"/>
      <c r="H103" s="118"/>
      <c r="I103" s="119"/>
      <c r="J103" s="119"/>
      <c r="K103" s="120" t="str">
        <f t="shared" si="13"/>
        <v/>
      </c>
      <c r="L103" s="120"/>
      <c r="M103" s="119"/>
      <c r="N103" s="118"/>
      <c r="O103" s="103"/>
      <c r="P103" s="104"/>
      <c r="Q103" s="104"/>
      <c r="R103" s="104"/>
      <c r="S103" s="104"/>
      <c r="T103" s="104"/>
      <c r="U103" s="104"/>
      <c r="V103" s="64" t="s">
        <v>32</v>
      </c>
      <c r="W103" s="59" t="e">
        <f>VLOOKUP(C103,$A$31:$N$41,14,FALSE)</f>
        <v>#N/A</v>
      </c>
      <c r="X103" s="59" t="e">
        <f>VLOOKUP(C104,$A$31:$N$41,14,FALSE)</f>
        <v>#N/A</v>
      </c>
      <c r="Y103" s="59">
        <f>G103</f>
        <v>0</v>
      </c>
      <c r="Z103" s="59">
        <f>G104</f>
        <v>0</v>
      </c>
      <c r="AA103" s="59">
        <f>I103</f>
        <v>0</v>
      </c>
      <c r="AB103" s="59" t="str">
        <f>I104</f>
        <v/>
      </c>
      <c r="AC103" s="59">
        <f>M103</f>
        <v>0</v>
      </c>
      <c r="AD103" s="59">
        <f>M104</f>
        <v>0</v>
      </c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</row>
    <row r="104" spans="2:43" ht="15.75" x14ac:dyDescent="0.2">
      <c r="B104" s="20"/>
      <c r="C104" s="134" t="str">
        <f>C62</f>
        <v/>
      </c>
      <c r="D104" s="135"/>
      <c r="E104" s="124" t="str">
        <f>IF(G103="","",IF(E103=1,1,IF(E103=2,0,IF(E103=0,2))))</f>
        <v/>
      </c>
      <c r="F104" s="108"/>
      <c r="G104" s="106"/>
      <c r="H104" s="107"/>
      <c r="I104" s="108" t="str">
        <f>IF(I103="","",I103)</f>
        <v/>
      </c>
      <c r="J104" s="108"/>
      <c r="K104" s="167" t="str">
        <f t="shared" si="13"/>
        <v/>
      </c>
      <c r="L104" s="167"/>
      <c r="M104" s="138"/>
      <c r="N104" s="107"/>
      <c r="O104" s="103"/>
      <c r="P104" s="104"/>
      <c r="Q104" s="104"/>
      <c r="R104" s="104"/>
      <c r="S104" s="104"/>
      <c r="T104" s="104"/>
      <c r="U104" s="104"/>
      <c r="V104" s="64" t="s">
        <v>31</v>
      </c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</row>
    <row r="105" spans="2:43" ht="15.75" x14ac:dyDescent="0.2">
      <c r="B105" s="75" t="s">
        <v>70</v>
      </c>
      <c r="C105" s="113" t="str">
        <f>C63</f>
        <v/>
      </c>
      <c r="D105" s="114"/>
      <c r="E105" s="115" t="str">
        <f>IF(G105="","",IF(G105=G106,1,IF(G105&lt;G106,0,2)))</f>
        <v/>
      </c>
      <c r="F105" s="116"/>
      <c r="G105" s="117"/>
      <c r="H105" s="118"/>
      <c r="I105" s="119"/>
      <c r="J105" s="119"/>
      <c r="K105" s="120" t="str">
        <f t="shared" ref="K105:K106" si="14">IF(G105="","",TRUNC(G105/I105,IF($D$23=1,2,3)))</f>
        <v/>
      </c>
      <c r="L105" s="120"/>
      <c r="M105" s="119"/>
      <c r="N105" s="118"/>
      <c r="O105" s="73"/>
      <c r="P105" s="74"/>
      <c r="Q105" s="74"/>
      <c r="R105" s="74"/>
      <c r="S105" s="74"/>
      <c r="T105" s="74"/>
      <c r="U105" s="74"/>
      <c r="V105" s="64"/>
      <c r="W105" s="59" t="e">
        <f>VLOOKUP(C105,$A$31:$N$41,14,FALSE)</f>
        <v>#N/A</v>
      </c>
      <c r="X105" s="59" t="e">
        <f>VLOOKUP(C106,$A$31:$N$41,14,FALSE)</f>
        <v>#N/A</v>
      </c>
      <c r="Y105" s="59">
        <f>G105</f>
        <v>0</v>
      </c>
      <c r="Z105" s="59">
        <f>G106</f>
        <v>0</v>
      </c>
      <c r="AA105" s="59">
        <f>I105</f>
        <v>0</v>
      </c>
      <c r="AB105" s="59" t="str">
        <f>I106</f>
        <v/>
      </c>
      <c r="AC105" s="59">
        <f>M105</f>
        <v>0</v>
      </c>
      <c r="AD105" s="59">
        <f>M106</f>
        <v>0</v>
      </c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</row>
    <row r="106" spans="2:43" ht="15.75" x14ac:dyDescent="0.2">
      <c r="B106" s="76"/>
      <c r="C106" s="134" t="str">
        <f>C91</f>
        <v/>
      </c>
      <c r="D106" s="135"/>
      <c r="E106" s="124" t="str">
        <f>IF(G105="","",IF(E105=1,1,IF(E105=2,0,IF(E105=0,2))))</f>
        <v/>
      </c>
      <c r="F106" s="108"/>
      <c r="G106" s="106"/>
      <c r="H106" s="107"/>
      <c r="I106" s="108" t="str">
        <f>IF(I105="","",I105)</f>
        <v/>
      </c>
      <c r="J106" s="108"/>
      <c r="K106" s="167" t="str">
        <f t="shared" si="14"/>
        <v/>
      </c>
      <c r="L106" s="167"/>
      <c r="M106" s="138"/>
      <c r="N106" s="107"/>
      <c r="O106" s="73"/>
      <c r="P106" s="74"/>
      <c r="Q106" s="74"/>
      <c r="R106" s="74"/>
      <c r="S106" s="74"/>
      <c r="T106" s="74"/>
      <c r="U106" s="74"/>
      <c r="V106" s="64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</row>
    <row r="107" spans="2:43" ht="15.75" x14ac:dyDescent="0.2">
      <c r="B107" s="19" t="s">
        <v>29</v>
      </c>
      <c r="C107" s="113" t="str">
        <f>IF(OR(M101="",M102="",M103="",M104=""),"",IF(E101=2,C101,C102))</f>
        <v/>
      </c>
      <c r="D107" s="114"/>
      <c r="E107" s="115" t="str">
        <f>IF(G107="","",IF(G107=G108,1,IF(G107&lt;G108,0,2)))</f>
        <v/>
      </c>
      <c r="F107" s="116"/>
      <c r="G107" s="117"/>
      <c r="H107" s="118"/>
      <c r="I107" s="119"/>
      <c r="J107" s="119"/>
      <c r="K107" s="120" t="str">
        <f t="shared" si="13"/>
        <v/>
      </c>
      <c r="L107" s="120"/>
      <c r="M107" s="119"/>
      <c r="N107" s="118"/>
      <c r="O107" s="103"/>
      <c r="P107" s="104"/>
      <c r="Q107" s="104"/>
      <c r="R107" s="104"/>
      <c r="S107" s="104"/>
      <c r="T107" s="104"/>
      <c r="U107" s="104"/>
      <c r="V107" s="64" t="s">
        <v>34</v>
      </c>
      <c r="W107" s="59" t="e">
        <f>VLOOKUP(C107,$A$31:$N$41,14,FALSE)</f>
        <v>#N/A</v>
      </c>
      <c r="X107" s="59" t="e">
        <f>VLOOKUP(C108,$A$31:$N$41,14,FALSE)</f>
        <v>#N/A</v>
      </c>
      <c r="Y107" s="59">
        <f>G107</f>
        <v>0</v>
      </c>
      <c r="Z107" s="59">
        <f>G108</f>
        <v>0</v>
      </c>
      <c r="AA107" s="59">
        <f>I107</f>
        <v>0</v>
      </c>
      <c r="AB107" s="59" t="str">
        <f>I108</f>
        <v/>
      </c>
      <c r="AC107" s="59">
        <f>M107</f>
        <v>0</v>
      </c>
      <c r="AD107" s="59">
        <f>M108</f>
        <v>0</v>
      </c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</row>
    <row r="108" spans="2:43" ht="15.75" x14ac:dyDescent="0.2">
      <c r="B108" s="21"/>
      <c r="C108" s="122" t="str">
        <f>IF(OR(M101="",M102="",M103="",M104=""),"",IF(E103=2,C103,C104))</f>
        <v/>
      </c>
      <c r="D108" s="123"/>
      <c r="E108" s="124" t="str">
        <f>IF(G107="","",IF(E107=1,1,IF(E107=2,0,IF(E107=0,2))))</f>
        <v/>
      </c>
      <c r="F108" s="108"/>
      <c r="G108" s="106"/>
      <c r="H108" s="107"/>
      <c r="I108" s="108" t="str">
        <f>IF(I107="","",I107)</f>
        <v/>
      </c>
      <c r="J108" s="108"/>
      <c r="K108" s="167" t="str">
        <f t="shared" si="13"/>
        <v/>
      </c>
      <c r="L108" s="167"/>
      <c r="M108" s="138"/>
      <c r="N108" s="107"/>
      <c r="O108" s="103"/>
      <c r="P108" s="104"/>
      <c r="Q108" s="104"/>
      <c r="R108" s="104"/>
      <c r="S108" s="104"/>
      <c r="T108" s="104"/>
      <c r="U108" s="104"/>
      <c r="V108" s="64" t="s">
        <v>35</v>
      </c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</row>
    <row r="109" spans="2:43" x14ac:dyDescent="0.2"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</row>
    <row r="110" spans="2:43" x14ac:dyDescent="0.2"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</row>
    <row r="111" spans="2:43" ht="15.75" x14ac:dyDescent="0.25">
      <c r="B111" s="109" t="s">
        <v>38</v>
      </c>
      <c r="C111" s="109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V111" s="59"/>
      <c r="W111" s="65" t="s">
        <v>37</v>
      </c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59"/>
    </row>
    <row r="112" spans="2:43" x14ac:dyDescent="0.2"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</row>
    <row r="113" spans="2:46" ht="31.5" customHeight="1" x14ac:dyDescent="0.2">
      <c r="B113" s="31" t="s">
        <v>17</v>
      </c>
      <c r="C113" s="110" t="s">
        <v>10</v>
      </c>
      <c r="D113" s="111"/>
      <c r="E113" s="105" t="s">
        <v>12</v>
      </c>
      <c r="F113" s="105"/>
      <c r="G113" s="105"/>
      <c r="H113" s="105"/>
      <c r="I113" s="112" t="s">
        <v>21</v>
      </c>
      <c r="J113" s="111"/>
      <c r="K113" s="105" t="s">
        <v>13</v>
      </c>
      <c r="L113" s="105"/>
      <c r="M113" s="105" t="s">
        <v>16</v>
      </c>
      <c r="N113" s="105"/>
      <c r="O113" s="105" t="s">
        <v>14</v>
      </c>
      <c r="P113" s="105"/>
      <c r="Q113" s="105" t="s">
        <v>18</v>
      </c>
      <c r="R113" s="105"/>
      <c r="S113" s="105" t="s">
        <v>15</v>
      </c>
      <c r="T113" s="105"/>
      <c r="U113" s="39"/>
      <c r="V113" s="59"/>
      <c r="W113" s="169" t="s">
        <v>17</v>
      </c>
      <c r="X113" s="170" t="s">
        <v>10</v>
      </c>
      <c r="Y113" s="170"/>
      <c r="Z113" s="171" t="s">
        <v>12</v>
      </c>
      <c r="AA113" s="171"/>
      <c r="AB113" s="171"/>
      <c r="AC113" s="171"/>
      <c r="AD113" s="172" t="s">
        <v>21</v>
      </c>
      <c r="AE113" s="170"/>
      <c r="AF113" s="170" t="s">
        <v>13</v>
      </c>
      <c r="AG113" s="170"/>
      <c r="AH113" s="170" t="s">
        <v>16</v>
      </c>
      <c r="AI113" s="170"/>
      <c r="AJ113" s="170" t="s">
        <v>14</v>
      </c>
      <c r="AK113" s="170"/>
      <c r="AL113" s="171" t="s">
        <v>18</v>
      </c>
      <c r="AM113" s="171"/>
      <c r="AN113" s="170" t="s">
        <v>15</v>
      </c>
      <c r="AO113" s="170"/>
      <c r="AP113" s="72" t="s">
        <v>20</v>
      </c>
      <c r="AQ113" s="57" t="s">
        <v>19</v>
      </c>
      <c r="AR113" s="57" t="s">
        <v>60</v>
      </c>
      <c r="AS113" s="49"/>
      <c r="AT113" s="49"/>
    </row>
    <row r="114" spans="2:46" x14ac:dyDescent="0.2">
      <c r="B114" s="30">
        <v>1</v>
      </c>
      <c r="C114" s="93" t="str">
        <f t="shared" ref="C114:C117" si="15">IF(ISERROR(IF(AH114&lt;&gt;"",VLOOKUP(B114,$W$114:$AO$119,2,FALSE),"")),"",IF(AH114&lt;&gt;"",VLOOKUP(B114,$W$114:$AO$119,2,FALSE),""))</f>
        <v/>
      </c>
      <c r="D114" s="94"/>
      <c r="E114" s="95" t="str">
        <f t="shared" ref="E114:E117" si="16">IF(ISERROR(IF(AH114&lt;&gt;"",VLOOKUP(B114,$W$114:$AO$119,5,FALSE),"")),"",IF(AH114&lt;&gt;"",VLOOKUP(B114,$W$114:$AO$119,4,FALSE),""))</f>
        <v/>
      </c>
      <c r="F114" s="95"/>
      <c r="G114" s="95"/>
      <c r="H114" s="95"/>
      <c r="I114" s="96" t="str">
        <f t="shared" ref="I114:I117" si="17">IF(ISERROR(IF(AH114&lt;&gt;"",VLOOKUP(B114,$W$114:$AO$119,7,FALSE),"")),"",IF(AH114&lt;&gt;"",VLOOKUP(B114,$W$114:$AO$119,8,FALSE),""))</f>
        <v/>
      </c>
      <c r="J114" s="97"/>
      <c r="K114" s="102" t="str">
        <f t="shared" ref="K114:K117" si="18">IF(ISERROR(IF(AH114&lt;&gt;"",VLOOKUP(B114,$W$114:$AO$119,9,FALSE),"")),"",IF(AH114&lt;&gt;"",VLOOKUP(B114,$W$114:$AO$119,10,FALSE),""))</f>
        <v/>
      </c>
      <c r="L114" s="102"/>
      <c r="M114" s="102" t="str">
        <f t="shared" ref="M114:M117" si="19">IF(ISERROR(IF(AH114&lt;&gt;"",VLOOKUP(B114,$W$114:$AO$119,11,FALSE),"")),"",IF(AH114&lt;&gt;"",VLOOKUP(B114,$W$114:$AO$119,12,FALSE),""))</f>
        <v/>
      </c>
      <c r="N114" s="102"/>
      <c r="O114" s="89" t="str">
        <f t="shared" ref="O114:O117" si="20">IF(ISERROR(IF(AH114&lt;&gt;"",VLOOKUP(B114,$W$114:$AO$119,13,FALSE),"")),"",IF(AH114&lt;&gt;"",VLOOKUP(B114,$W$114:$AO$119,14,FALSE),""))</f>
        <v/>
      </c>
      <c r="P114" s="89"/>
      <c r="Q114" s="89" t="str">
        <f t="shared" ref="Q114:Q117" si="21">IF(ISERROR(IF(AH114&lt;&gt;"",VLOOKUP(B114,$W$114:$AO$119,15,FALSE),"")),"",IF(AH114&lt;&gt;"",VLOOKUP(B114,$W$114:$AO$119,16,FALSE),""))</f>
        <v/>
      </c>
      <c r="R114" s="89"/>
      <c r="S114" s="102" t="str">
        <f t="shared" ref="S114:S117" si="22">IF(ISERROR(IF(AH114&lt;&gt;"",VLOOKUP(B114,$W$114:$AO$119,17,FALSE),"")),"",IF(AH114&lt;&gt;"",VLOOKUP(B114,$W$114:$AO$119,18,FALSE),""))</f>
        <v/>
      </c>
      <c r="T114" s="102"/>
      <c r="U114" s="40"/>
      <c r="V114" s="59"/>
      <c r="W114" s="173">
        <v>1</v>
      </c>
      <c r="X114" s="174" t="str">
        <f>IF($M$108="","",IF(G107&gt;G108,C107,C108))</f>
        <v/>
      </c>
      <c r="Y114" s="174"/>
      <c r="Z114" s="175" t="e">
        <f>VLOOKUP(X114,$A$31:$M$41,9,FALSE)</f>
        <v>#N/A</v>
      </c>
      <c r="AA114" s="175"/>
      <c r="AB114" s="175"/>
      <c r="AC114" s="175"/>
      <c r="AD114" s="176" t="e">
        <f>VLOOKUP(X114,$X$61:$AE$92,7,FALSE)+IFERROR(VLOOKUP(X114,$C$101:$N$104,3,FALSE),0)+IFERROR(VLOOKUP(X114,$C$107:$N$108,3,FALSE),0)</f>
        <v>#N/A</v>
      </c>
      <c r="AE114" s="176"/>
      <c r="AF114" s="176" t="e">
        <f>VLOOKUP(X114,$X$61:$AF$92,9,FALSE)+IFERROR(VLOOKUP(X114,$C$101:$N$104,5,FALSE),0)+IFERROR(VLOOKUP(X114,$C$107:$N$108,5,FALSE),0)</f>
        <v>#N/A</v>
      </c>
      <c r="AG114" s="176"/>
      <c r="AH114" s="176" t="e">
        <f>VLOOKUP(X114,$X$61:$AH$92,11,FALSE)+IFERROR(VLOOKUP(X114,$C$101:$N$104,7,FALSE),0)+IFERROR(VLOOKUP(X114,$C$107:$N$108,7,FALSE),0)</f>
        <v>#N/A</v>
      </c>
      <c r="AI114" s="176"/>
      <c r="AJ114" s="177" t="e">
        <f>TRUNC(AF114/AH114,IF($D$23=1,2,3))</f>
        <v>#N/A</v>
      </c>
      <c r="AK114" s="177"/>
      <c r="AL114" s="178" t="e">
        <f t="shared" ref="AL114:AL118" si="23">IF(AP114,AP114,"--")</f>
        <v>#N/A</v>
      </c>
      <c r="AM114" s="178"/>
      <c r="AN114" s="176" t="e">
        <f>MAX(VLOOKUP(X114,$X$61:$AN$92,17,FALSE),IFERROR(VLOOKUP(X114,$C$101:$N$104,11,FALSE),0),IFERROR(VLOOKUP(X114,$C$107:$N$108,11,FALSE),0))</f>
        <v>#N/A</v>
      </c>
      <c r="AO114" s="176"/>
      <c r="AP114" s="70" t="e">
        <f>MAX(IF(VLOOKUP(X114,$X$61:$AM$92,15,FALSE)="--",0,VLOOKUP(X114,$X$61:$AM$92,15,FALSE)),IFERROR(IF(VLOOKUP(X114,$C$101:$N$104,3,FALSE)&gt;=1,VLOOKUP(X114,$C$101:$N$104,9,FALSE),0),0),IFERROR(IF(VLOOKUP(X114,$C$107:$N$108,3,FALSE)&gt;=1,VLOOKUP(X114,$C$107:$N$108,9,FALSE),0),0))</f>
        <v>#N/A</v>
      </c>
      <c r="AQ114" s="58"/>
      <c r="AS114" s="49"/>
      <c r="AT114" s="49"/>
    </row>
    <row r="115" spans="2:46" x14ac:dyDescent="0.2">
      <c r="B115" s="9">
        <v>2</v>
      </c>
      <c r="C115" s="93" t="str">
        <f t="shared" si="15"/>
        <v/>
      </c>
      <c r="D115" s="94"/>
      <c r="E115" s="95" t="str">
        <f t="shared" si="16"/>
        <v/>
      </c>
      <c r="F115" s="95"/>
      <c r="G115" s="95"/>
      <c r="H115" s="95"/>
      <c r="I115" s="96" t="str">
        <f t="shared" si="17"/>
        <v/>
      </c>
      <c r="J115" s="97"/>
      <c r="K115" s="102" t="str">
        <f t="shared" si="18"/>
        <v/>
      </c>
      <c r="L115" s="102"/>
      <c r="M115" s="102" t="str">
        <f t="shared" si="19"/>
        <v/>
      </c>
      <c r="N115" s="102"/>
      <c r="O115" s="89" t="str">
        <f t="shared" si="20"/>
        <v/>
      </c>
      <c r="P115" s="89"/>
      <c r="Q115" s="89" t="str">
        <f t="shared" si="21"/>
        <v/>
      </c>
      <c r="R115" s="89"/>
      <c r="S115" s="102" t="str">
        <f t="shared" si="22"/>
        <v/>
      </c>
      <c r="T115" s="102"/>
      <c r="U115" s="40"/>
      <c r="V115" s="59"/>
      <c r="W115" s="173">
        <v>2</v>
      </c>
      <c r="X115" s="174" t="str">
        <f>IF($M$108="","",IF(G107&gt;G108,C108,C107))</f>
        <v/>
      </c>
      <c r="Y115" s="174"/>
      <c r="Z115" s="175" t="e">
        <f t="shared" ref="Z115:Z120" si="24">VLOOKUP(X115,$A$31:$M$41,9,FALSE)</f>
        <v>#N/A</v>
      </c>
      <c r="AA115" s="175"/>
      <c r="AB115" s="175"/>
      <c r="AC115" s="175"/>
      <c r="AD115" s="176" t="e">
        <f>VLOOKUP(X115,$X$61:$AE$92,7,FALSE)+IFERROR(VLOOKUP(X115,$C$101:$N$104,3,FALSE),0)+IFERROR(VLOOKUP(X115,$C$107:$N$108,3,FALSE),0)</f>
        <v>#N/A</v>
      </c>
      <c r="AE115" s="176"/>
      <c r="AF115" s="176" t="e">
        <f>VLOOKUP(X115,$X$61:$AF$92,9,FALSE)+IFERROR(VLOOKUP(X115,$C$101:$N$104,5,FALSE),0)+IFERROR(VLOOKUP(X115,$C$107:$N$108,5,FALSE),0)</f>
        <v>#N/A</v>
      </c>
      <c r="AG115" s="176"/>
      <c r="AH115" s="176" t="e">
        <f t="shared" ref="AH115:AH117" si="25">VLOOKUP(X115,$X$61:$AH$92,11,FALSE)+IFERROR(VLOOKUP(X115,$C$101:$N$104,7,FALSE),0)+IFERROR(VLOOKUP(X115,$C$107:$N$108,7,FALSE),0)</f>
        <v>#N/A</v>
      </c>
      <c r="AI115" s="176"/>
      <c r="AJ115" s="177" t="e">
        <f t="shared" ref="AJ115:AJ118" si="26">TRUNC(AF115/AH115,IF($D$23=1,2,3))</f>
        <v>#N/A</v>
      </c>
      <c r="AK115" s="177"/>
      <c r="AL115" s="178" t="e">
        <f t="shared" si="23"/>
        <v>#N/A</v>
      </c>
      <c r="AM115" s="178"/>
      <c r="AN115" s="176" t="e">
        <f t="shared" ref="AN115:AN117" si="27">MAX(VLOOKUP(X115,$X$61:$AN$92,17,FALSE),IFERROR(VLOOKUP(X115,$C$101:$N$104,11,FALSE),0),IFERROR(VLOOKUP(X115,$C$107:$N$108,11,FALSE),0))</f>
        <v>#N/A</v>
      </c>
      <c r="AO115" s="176"/>
      <c r="AP115" s="70" t="e">
        <f>MAX(IF(VLOOKUP(X115,$X$61:$AM$92,15,FALSE)="--",0,VLOOKUP(X115,$X$61:$AM$92,15,FALSE)),IFERROR(IF(VLOOKUP(X115,$C$101:$N$104,3,FALSE)&gt;=1,VLOOKUP(X115,$C$101:$N$104,9,FALSE),0),0),IFERROR(IF(VLOOKUP(X115,$C$107:$N$108,3,FALSE)&gt;=1,VLOOKUP(X115,$C$107:$N$108,9,FALSE),0),0))</f>
        <v>#N/A</v>
      </c>
      <c r="AQ115" s="58"/>
      <c r="AR115" s="49"/>
      <c r="AS115" s="49"/>
      <c r="AT115" s="49"/>
    </row>
    <row r="116" spans="2:46" x14ac:dyDescent="0.2">
      <c r="B116" s="9">
        <v>3</v>
      </c>
      <c r="C116" s="93" t="str">
        <f t="shared" si="15"/>
        <v/>
      </c>
      <c r="D116" s="94"/>
      <c r="E116" s="95" t="str">
        <f t="shared" si="16"/>
        <v/>
      </c>
      <c r="F116" s="95"/>
      <c r="G116" s="95"/>
      <c r="H116" s="95"/>
      <c r="I116" s="96" t="str">
        <f t="shared" si="17"/>
        <v/>
      </c>
      <c r="J116" s="97"/>
      <c r="K116" s="102" t="str">
        <f t="shared" si="18"/>
        <v/>
      </c>
      <c r="L116" s="102"/>
      <c r="M116" s="102" t="str">
        <f t="shared" si="19"/>
        <v/>
      </c>
      <c r="N116" s="102"/>
      <c r="O116" s="89" t="str">
        <f t="shared" si="20"/>
        <v/>
      </c>
      <c r="P116" s="89"/>
      <c r="Q116" s="89" t="str">
        <f t="shared" si="21"/>
        <v/>
      </c>
      <c r="R116" s="89"/>
      <c r="S116" s="102" t="str">
        <f t="shared" si="22"/>
        <v/>
      </c>
      <c r="T116" s="102"/>
      <c r="U116" s="40"/>
      <c r="V116" s="59"/>
      <c r="W116" s="173" t="e">
        <f>IF(AJ116="","",2+RANK(AQ116,$AQ$116:$AQ$117,0))</f>
        <v>#N/A</v>
      </c>
      <c r="X116" s="174" t="str">
        <f>IF(OR(M101="",M102=""),"",IF(G101&lt;G102,C101,C102))</f>
        <v/>
      </c>
      <c r="Y116" s="174"/>
      <c r="Z116" s="175" t="e">
        <f t="shared" si="24"/>
        <v>#N/A</v>
      </c>
      <c r="AA116" s="175"/>
      <c r="AB116" s="175"/>
      <c r="AC116" s="175"/>
      <c r="AD116" s="176" t="e">
        <f>VLOOKUP(X116,$X$61:$AE$92,7,FALSE)+IFERROR(VLOOKUP(X116,$C$101:$N$104,3,FALSE),0)+IFERROR(VLOOKUP(X116,$C$107:$N$108,3,FALSE),0)</f>
        <v>#N/A</v>
      </c>
      <c r="AE116" s="176"/>
      <c r="AF116" s="176" t="e">
        <f>VLOOKUP(X116,$X$61:$AF$92,9,FALSE)+IFERROR(VLOOKUP(X116,$C$101:$N$104,5,FALSE),0)+IFERROR(VLOOKUP(X116,$C$107:$N$108,5,FALSE),0)</f>
        <v>#N/A</v>
      </c>
      <c r="AG116" s="176"/>
      <c r="AH116" s="176" t="e">
        <f t="shared" si="25"/>
        <v>#N/A</v>
      </c>
      <c r="AI116" s="176"/>
      <c r="AJ116" s="177" t="e">
        <f t="shared" si="26"/>
        <v>#N/A</v>
      </c>
      <c r="AK116" s="177"/>
      <c r="AL116" s="178" t="e">
        <f t="shared" si="23"/>
        <v>#N/A</v>
      </c>
      <c r="AM116" s="178"/>
      <c r="AN116" s="176" t="e">
        <f t="shared" si="27"/>
        <v>#N/A</v>
      </c>
      <c r="AO116" s="176"/>
      <c r="AP116" s="70" t="e">
        <f>MAX(IF(VLOOKUP(X116,$X$61:$AM$92,15,FALSE)="--",0,VLOOKUP(X116,$X$61:$AM$92,15,FALSE)),IFERROR(IF(VLOOKUP(X116,$C$101:$N$104,3,FALSE)&gt;=1,VLOOKUP(X116,$C$101:$N$104,9,FALSE),0),0),IFERROR(IF(VLOOKUP(X116,$C$107:$N$108,3,FALSE)&gt;=1,VLOOKUP(X116,$C$107:$N$108,9,FALSE),0),0))</f>
        <v>#N/A</v>
      </c>
      <c r="AQ116" s="58" t="e">
        <f>IF(AH116,IF(AD116=0,AJ116*10000000000+AN116,AJ116*10000000000+AL116*100000+AN116))</f>
        <v>#N/A</v>
      </c>
      <c r="AR116" s="49" t="s">
        <v>68</v>
      </c>
      <c r="AS116" s="49"/>
      <c r="AT116" s="49"/>
    </row>
    <row r="117" spans="2:46" x14ac:dyDescent="0.2">
      <c r="B117" s="9">
        <v>4</v>
      </c>
      <c r="C117" s="93" t="str">
        <f t="shared" si="15"/>
        <v/>
      </c>
      <c r="D117" s="94"/>
      <c r="E117" s="95" t="str">
        <f t="shared" si="16"/>
        <v/>
      </c>
      <c r="F117" s="95"/>
      <c r="G117" s="95"/>
      <c r="H117" s="95"/>
      <c r="I117" s="96" t="str">
        <f t="shared" si="17"/>
        <v/>
      </c>
      <c r="J117" s="97"/>
      <c r="K117" s="102" t="str">
        <f t="shared" si="18"/>
        <v/>
      </c>
      <c r="L117" s="102"/>
      <c r="M117" s="102" t="str">
        <f t="shared" si="19"/>
        <v/>
      </c>
      <c r="N117" s="102"/>
      <c r="O117" s="89" t="str">
        <f t="shared" si="20"/>
        <v/>
      </c>
      <c r="P117" s="89"/>
      <c r="Q117" s="89" t="str">
        <f t="shared" si="21"/>
        <v/>
      </c>
      <c r="R117" s="89"/>
      <c r="S117" s="102" t="str">
        <f t="shared" si="22"/>
        <v/>
      </c>
      <c r="T117" s="102"/>
      <c r="U117" s="40"/>
      <c r="V117" s="59"/>
      <c r="W117" s="173" t="e">
        <f>IF(AJ117="","",2+RANK(AQ117,$AQ$116:$AQ$117,0))</f>
        <v>#N/A</v>
      </c>
      <c r="X117" s="174" t="str">
        <f>IF(OR(M103="",M104=""),"",IF(G103&lt;G104,C103,C104))</f>
        <v/>
      </c>
      <c r="Y117" s="174"/>
      <c r="Z117" s="175" t="e">
        <f t="shared" si="24"/>
        <v>#N/A</v>
      </c>
      <c r="AA117" s="175"/>
      <c r="AB117" s="175"/>
      <c r="AC117" s="175"/>
      <c r="AD117" s="176" t="e">
        <f>VLOOKUP(X117,$X$61:$AE$92,7,FALSE)+IFERROR(VLOOKUP(X117,$C$101:$N$104,3,FALSE),0)+IFERROR(VLOOKUP(X117,$C$107:$N$108,3,FALSE),0)</f>
        <v>#N/A</v>
      </c>
      <c r="AE117" s="176"/>
      <c r="AF117" s="176" t="e">
        <f>VLOOKUP(X117,$X$61:$AF$92,9,FALSE)+IFERROR(VLOOKUP(X117,$C$101:$N$104,5,FALSE),0)+IFERROR(VLOOKUP(X117,$C$107:$N$108,5,FALSE),0)</f>
        <v>#N/A</v>
      </c>
      <c r="AG117" s="176"/>
      <c r="AH117" s="176" t="e">
        <f t="shared" si="25"/>
        <v>#N/A</v>
      </c>
      <c r="AI117" s="176"/>
      <c r="AJ117" s="177" t="e">
        <f t="shared" si="26"/>
        <v>#N/A</v>
      </c>
      <c r="AK117" s="177"/>
      <c r="AL117" s="178" t="e">
        <f t="shared" si="23"/>
        <v>#N/A</v>
      </c>
      <c r="AM117" s="178"/>
      <c r="AN117" s="176" t="e">
        <f t="shared" si="27"/>
        <v>#N/A</v>
      </c>
      <c r="AO117" s="176"/>
      <c r="AP117" s="70" t="e">
        <f>MAX(IF(VLOOKUP(X117,$X$61:$AM$92,15,FALSE)="--",0,VLOOKUP(X117,$X$61:$AM$92,15,FALSE)),IFERROR(IF(VLOOKUP(X117,$C$101:$N$104,3,FALSE)&gt;=1,VLOOKUP(X117,$C$101:$N$104,9,FALSE),0),0),IFERROR(IF(VLOOKUP(X117,$C$107:$N$108,3,FALSE)&gt;=1,VLOOKUP(X117,$C$107:$N$108,9,FALSE),0),0))</f>
        <v>#N/A</v>
      </c>
      <c r="AQ117" s="58" t="e">
        <f t="shared" ref="AQ117" si="28">IF(AH117,IF(AD117=0,AJ117*10000000000+AN117,AJ117*10000000000+AL117*100000+AN117))</f>
        <v>#N/A</v>
      </c>
      <c r="AR117" s="49" t="s">
        <v>68</v>
      </c>
      <c r="AS117" s="49"/>
      <c r="AT117" s="49"/>
    </row>
    <row r="118" spans="2:46" x14ac:dyDescent="0.2">
      <c r="B118" s="9">
        <v>5</v>
      </c>
      <c r="C118" s="93" t="str">
        <f>IF(ISERROR(IF(AH118&lt;&gt;"",VLOOKUP(B118,$W$118:$AO$120,2,FALSE),"")),"",IF(AH118&lt;&gt;"",VLOOKUP(B118,$W$118:$AO$120,2,FALSE),""))</f>
        <v/>
      </c>
      <c r="D118" s="94"/>
      <c r="E118" s="95" t="str">
        <f>IF(ISERROR(IF(AH118&lt;&gt;"",VLOOKUP(B118,$W$118:$AO$120,5,FALSE),"")),"",IF(AH118&lt;&gt;"",VLOOKUP(B118,$W$118:$AO$120,4,FALSE),""))</f>
        <v/>
      </c>
      <c r="F118" s="95"/>
      <c r="G118" s="95"/>
      <c r="H118" s="95"/>
      <c r="I118" s="96" t="str">
        <f>IF(ISERROR(IF(AH118&lt;&gt;"",VLOOKUP(B118,$W$118:$AO$120,7,FALSE),"")),"",IF(AH118&lt;&gt;"",VLOOKUP(B118,$W$118:$AO$120,8,FALSE),""))</f>
        <v/>
      </c>
      <c r="J118" s="97"/>
      <c r="K118" s="102" t="str">
        <f>IF(ISERROR(IF(AH118&lt;&gt;"",VLOOKUP(B118,$W$118:$AO$120,9,FALSE),"")),"",IF(AH118&lt;&gt;"",VLOOKUP(B118,$W$118:$AO$120,10,FALSE),""))</f>
        <v/>
      </c>
      <c r="L118" s="102"/>
      <c r="M118" s="102" t="str">
        <f>IF(ISERROR(IF(AH118&lt;&gt;"",VLOOKUP(B118,$W$118:$AO$120,11,FALSE),"")),"",IF(AH118&lt;&gt;"",VLOOKUP(B118,$W$118:$AO$120,12,FALSE),""))</f>
        <v/>
      </c>
      <c r="N118" s="102"/>
      <c r="O118" s="89" t="str">
        <f>IF(ISERROR(IF(AH118&lt;&gt;"",VLOOKUP(B118,$W$118:$AO$120,13,FALSE),"")),"",IF(AH118&lt;&gt;"",VLOOKUP(B118,$W$118:$AO$120,14,FALSE),""))</f>
        <v/>
      </c>
      <c r="P118" s="89"/>
      <c r="Q118" s="89" t="str">
        <f>IF(ISERROR(IF(AH118&lt;&gt;"",VLOOKUP(B118,$W$118:$AO$120,15,FALSE),"")),"",IF(AH118&lt;&gt;"",VLOOKUP(B118,$W$118:$AO$120,16,FALSE),""))</f>
        <v/>
      </c>
      <c r="R118" s="89"/>
      <c r="S118" s="102" t="str">
        <f>IF(ISERROR(IF(AH118&lt;&gt;"",VLOOKUP(B118,$W$118:$AO$120,17,FALSE),"")),"",IF(AH118&lt;&gt;"",VLOOKUP(B118,$W$118:$AO$120,18,FALSE),""))</f>
        <v/>
      </c>
      <c r="T118" s="102"/>
      <c r="U118" s="40"/>
      <c r="V118" s="59"/>
      <c r="W118" s="173">
        <v>5</v>
      </c>
      <c r="X118" s="174" t="str">
        <f>IF($M$106="","",IF(G105&gt;G106,C105,C106))</f>
        <v/>
      </c>
      <c r="Y118" s="174"/>
      <c r="Z118" s="175" t="e">
        <f t="shared" si="24"/>
        <v>#N/A</v>
      </c>
      <c r="AA118" s="175"/>
      <c r="AB118" s="175"/>
      <c r="AC118" s="175"/>
      <c r="AD118" s="176" t="e">
        <f>VLOOKUP(X118,$X$61:$AE$92,7,FALSE)+IFERROR(VLOOKUP(X118,$C$101:$N$108,3,FALSE),0)</f>
        <v>#N/A</v>
      </c>
      <c r="AE118" s="176"/>
      <c r="AF118" s="176" t="e">
        <f>VLOOKUP(X118,$X$61:$AF$92,9,FALSE)+IFERROR(VLOOKUP(X118,$C$101:$N$108,5,FALSE),0)</f>
        <v>#N/A</v>
      </c>
      <c r="AG118" s="176"/>
      <c r="AH118" s="176" t="e">
        <f>VLOOKUP(X118,$X$61:$AH$92,11,FALSE)+IFERROR(VLOOKUP(X118,$C$101:$N$108,7,FALSE),0)</f>
        <v>#N/A</v>
      </c>
      <c r="AI118" s="176"/>
      <c r="AJ118" s="177" t="e">
        <f t="shared" si="26"/>
        <v>#N/A</v>
      </c>
      <c r="AK118" s="177"/>
      <c r="AL118" s="178" t="e">
        <f t="shared" si="23"/>
        <v>#N/A</v>
      </c>
      <c r="AM118" s="178"/>
      <c r="AN118" s="176" t="e">
        <f>MAX(VLOOKUP(X118,$X$61:$AN$92,17,FALSE),IFERROR(VLOOKUP(X118,$C$101:$N$108,11,FALSE),0))</f>
        <v>#N/A</v>
      </c>
      <c r="AO118" s="176"/>
      <c r="AP118" s="70" t="e">
        <f>MAX(IF(VLOOKUP(X118,$X$61:$AM$92,15,FALSE)="--",0,VLOOKUP(X118,$X$61:$AM$92,15,FALSE)),IFERROR(IF(VLOOKUP(X118,$C$101:$N$108,3,FALSE)&gt;=1,VLOOKUP(X118,$C$101:$N$108,9,FALSE),0),0))</f>
        <v>#N/A</v>
      </c>
      <c r="AQ118" s="58"/>
      <c r="AR118" s="49"/>
      <c r="AS118" s="49"/>
      <c r="AT118" s="49"/>
    </row>
    <row r="119" spans="2:46" x14ac:dyDescent="0.2">
      <c r="B119" s="9">
        <v>6</v>
      </c>
      <c r="C119" s="93" t="str">
        <f>IF(ISERROR(IF(AH119&lt;&gt;"",VLOOKUP(B119,$W$118:$AO$120,2,FALSE),"")),"",IF(AH119&lt;&gt;"",VLOOKUP(B119,$W$118:$AO$120,2,FALSE),""))</f>
        <v/>
      </c>
      <c r="D119" s="94"/>
      <c r="E119" s="95" t="str">
        <f>IF(ISERROR(IF(AH119&lt;&gt;"",VLOOKUP(B119,$W$118:$AO$120,5,FALSE),"")),"",IF(AH119&lt;&gt;"",VLOOKUP(B119,$W$118:$AO$120,4,FALSE),""))</f>
        <v/>
      </c>
      <c r="F119" s="95"/>
      <c r="G119" s="95"/>
      <c r="H119" s="95"/>
      <c r="I119" s="96" t="str">
        <f>IF(ISERROR(IF(AH119&lt;&gt;"",VLOOKUP(B119,$W$118:$AO$120,7,FALSE),"")),"",IF(AH119&lt;&gt;"",VLOOKUP(B119,$W$118:$AO$120,8,FALSE),""))</f>
        <v/>
      </c>
      <c r="J119" s="97"/>
      <c r="K119" s="102" t="str">
        <f>IF(ISERROR(IF(AH119&lt;&gt;"",VLOOKUP(B119,$W$118:$AO$120,9,FALSE),"")),"",IF(AH119&lt;&gt;"",VLOOKUP(B119,$W$118:$AO$120,10,FALSE),""))</f>
        <v/>
      </c>
      <c r="L119" s="102"/>
      <c r="M119" s="102" t="str">
        <f>IF(ISERROR(IF(AH119&lt;&gt;"",VLOOKUP(B119,$W$118:$AO$120,11,FALSE),"")),"",IF(AH119&lt;&gt;"",VLOOKUP(B119,$W$118:$AO$120,12,FALSE),""))</f>
        <v/>
      </c>
      <c r="N119" s="102"/>
      <c r="O119" s="89" t="str">
        <f>IF(ISERROR(IF(AH119&lt;&gt;"",VLOOKUP(B119,$W$118:$AO$120,13,FALSE),"")),"",IF(AH119&lt;&gt;"",VLOOKUP(B119,$W$118:$AO$120,14,FALSE),""))</f>
        <v/>
      </c>
      <c r="P119" s="89"/>
      <c r="Q119" s="89" t="str">
        <f>IF(ISERROR(IF(AH119&lt;&gt;"",VLOOKUP(B119,$W$118:$AO$120,15,FALSE),"")),"",IF(AH119&lt;&gt;"",VLOOKUP(B119,$W$118:$AO$120,16,FALSE),""))</f>
        <v/>
      </c>
      <c r="R119" s="89"/>
      <c r="S119" s="102" t="str">
        <f>IF(ISERROR(IF(AH119&lt;&gt;"",VLOOKUP(B119,$W$118:$AO$120,17,FALSE),"")),"",IF(AH119&lt;&gt;"",VLOOKUP(B119,$W$118:$AO$120,18,FALSE),""))</f>
        <v/>
      </c>
      <c r="T119" s="102"/>
      <c r="U119" s="40"/>
      <c r="V119" s="59"/>
      <c r="W119" s="173">
        <v>6</v>
      </c>
      <c r="X119" s="174" t="str">
        <f>IF($M$106="","",IF(G105&gt;G106,C106,C105))</f>
        <v/>
      </c>
      <c r="Y119" s="174"/>
      <c r="Z119" s="175" t="e">
        <f t="shared" si="24"/>
        <v>#N/A</v>
      </c>
      <c r="AA119" s="175"/>
      <c r="AB119" s="175"/>
      <c r="AC119" s="175"/>
      <c r="AD119" s="176" t="e">
        <f>VLOOKUP(X119,$X$61:$AE$92,7,FALSE)+IFERROR(VLOOKUP(X119,$C$101:$N$108,3,FALSE),0)</f>
        <v>#N/A</v>
      </c>
      <c r="AE119" s="176"/>
      <c r="AF119" s="176" t="e">
        <f>VLOOKUP(X119,$X$61:$AF$92,9,FALSE)+IFERROR(VLOOKUP(X119,$C$101:$N$108,5,FALSE),0)</f>
        <v>#N/A</v>
      </c>
      <c r="AG119" s="176"/>
      <c r="AH119" s="176" t="e">
        <f>VLOOKUP(X119,$X$61:$AH$92,11,FALSE)+IFERROR(VLOOKUP(X119,$C$101:$N$108,7,FALSE),0)</f>
        <v>#N/A</v>
      </c>
      <c r="AI119" s="176"/>
      <c r="AJ119" s="177" t="e">
        <f t="shared" ref="AJ119" si="29">TRUNC(AF119/AH119,IF($D$23=1,2,3))</f>
        <v>#N/A</v>
      </c>
      <c r="AK119" s="177"/>
      <c r="AL119" s="178" t="e">
        <f t="shared" ref="AL119" si="30">IF(AP119,AP119,"--")</f>
        <v>#N/A</v>
      </c>
      <c r="AM119" s="178"/>
      <c r="AN119" s="176" t="e">
        <f>MAX(VLOOKUP(X119,$X$61:$AN$92,17,FALSE),IFERROR(VLOOKUP(X119,$C$101:$N$108,11,FALSE),0))</f>
        <v>#N/A</v>
      </c>
      <c r="AO119" s="176"/>
      <c r="AP119" s="70" t="e">
        <f>MAX(IF(VLOOKUP(X119,$X$61:$AM$92,15,FALSE)="--",0,VLOOKUP(X119,$X$61:$AM$92,15,FALSE)),IFERROR(IF(VLOOKUP(X119,$C$101:$N$108,3,FALSE)&gt;=1,VLOOKUP(X119,$C$101:$N$108,9,FALSE),0),0))</f>
        <v>#N/A</v>
      </c>
      <c r="AQ119" s="58"/>
      <c r="AR119" s="49"/>
      <c r="AS119" s="49"/>
      <c r="AT119" s="49"/>
    </row>
    <row r="120" spans="2:46" x14ac:dyDescent="0.2">
      <c r="B120" s="9">
        <v>7</v>
      </c>
      <c r="C120" s="93" t="str">
        <f>IF(ISERROR(IF(AH120&lt;&gt;"",VLOOKUP(B120,$W$118:$AO$120,2,FALSE),"")),"",IF(AH120&lt;&gt;"",VLOOKUP(B120,$W$118:$AO$120,2,FALSE),""))</f>
        <v/>
      </c>
      <c r="D120" s="94"/>
      <c r="E120" s="95" t="str">
        <f>IF(ISERROR(IF(AH120&lt;&gt;"",VLOOKUP(B120,$W$118:$AO$120,5,FALSE),"")),"",IF(AH120&lt;&gt;"",VLOOKUP(B120,$W$118:$AO$120,4,FALSE),""))</f>
        <v/>
      </c>
      <c r="F120" s="95"/>
      <c r="G120" s="95"/>
      <c r="H120" s="95"/>
      <c r="I120" s="96" t="str">
        <f>IF(ISERROR(IF(AH120&lt;&gt;"",VLOOKUP(B120,$W$118:$AO$120,7,FALSE),"")),"",IF(AH120&lt;&gt;"",VLOOKUP(B120,$W$118:$AO$120,8,FALSE),""))</f>
        <v/>
      </c>
      <c r="J120" s="97"/>
      <c r="K120" s="102" t="str">
        <f>IF(ISERROR(IF(AH120&lt;&gt;"",VLOOKUP(B120,$W$118:$AO$120,9,FALSE),"")),"",IF(AH120&lt;&gt;"",VLOOKUP(B120,$W$118:$AO$120,10,FALSE),""))</f>
        <v/>
      </c>
      <c r="L120" s="102"/>
      <c r="M120" s="102" t="str">
        <f>IF(ISERROR(IF(AH120&lt;&gt;"",VLOOKUP(B120,$W$118:$AO$120,11,FALSE),"")),"",IF(AH120&lt;&gt;"",VLOOKUP(B120,$W$118:$AO$120,12,FALSE),""))</f>
        <v/>
      </c>
      <c r="N120" s="102"/>
      <c r="O120" s="89" t="str">
        <f>IF(ISERROR(IF(AH120&lt;&gt;"",VLOOKUP(B120,$W$118:$AO$120,13,FALSE),"")),"",IF(AH120&lt;&gt;"",VLOOKUP(B120,$W$118:$AO$120,14,FALSE),""))</f>
        <v/>
      </c>
      <c r="P120" s="89"/>
      <c r="Q120" s="89" t="str">
        <f>IF(ISERROR(IF(AH120&lt;&gt;"",VLOOKUP(B120,$W$118:$AO$120,15,FALSE),"")),"",IF(AH120&lt;&gt;"",VLOOKUP(B120,$W$118:$AO$120,16,FALSE),""))</f>
        <v/>
      </c>
      <c r="R120" s="89"/>
      <c r="S120" s="102" t="str">
        <f>IF(ISERROR(IF(AH120&lt;&gt;"",VLOOKUP(B120,$W$118:$AO$120,17,FALSE),"")),"",IF(AH120&lt;&gt;"",VLOOKUP(B120,$W$118:$AO$120,18,FALSE),""))</f>
        <v/>
      </c>
      <c r="T120" s="102"/>
      <c r="V120" s="59"/>
      <c r="W120" s="173">
        <v>7</v>
      </c>
      <c r="X120" s="174" t="str">
        <f>C92</f>
        <v/>
      </c>
      <c r="Y120" s="174"/>
      <c r="Z120" s="175" t="e">
        <f t="shared" si="24"/>
        <v>#N/A</v>
      </c>
      <c r="AA120" s="175"/>
      <c r="AB120" s="175"/>
      <c r="AC120" s="175"/>
      <c r="AD120" s="176" t="str">
        <f>I92</f>
        <v/>
      </c>
      <c r="AE120" s="176"/>
      <c r="AF120" s="176" t="str">
        <f>K92</f>
        <v/>
      </c>
      <c r="AG120" s="176"/>
      <c r="AH120" s="176" t="str">
        <f>M92</f>
        <v/>
      </c>
      <c r="AI120" s="176"/>
      <c r="AJ120" s="177" t="e">
        <f t="shared" ref="AJ120" si="31">TRUNC(AF120/AH120,IF($D$23=1,2,3))</f>
        <v>#VALUE!</v>
      </c>
      <c r="AK120" s="177"/>
      <c r="AL120" s="178" t="str">
        <f>Q92</f>
        <v/>
      </c>
      <c r="AM120" s="178"/>
      <c r="AN120" s="176" t="str">
        <f>S92</f>
        <v/>
      </c>
      <c r="AO120" s="176"/>
      <c r="AP120" s="70"/>
      <c r="AQ120" s="58"/>
      <c r="AR120" s="49"/>
      <c r="AS120" s="49"/>
      <c r="AT120" s="49"/>
    </row>
    <row r="121" spans="2:46" x14ac:dyDescent="0.2">
      <c r="O121" s="5"/>
      <c r="V121" s="59"/>
      <c r="W121" s="68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</row>
    <row r="122" spans="2:46" x14ac:dyDescent="0.2"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</row>
    <row r="123" spans="2:46" x14ac:dyDescent="0.2"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</row>
    <row r="124" spans="2:46" x14ac:dyDescent="0.2"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</row>
    <row r="125" spans="2:46" x14ac:dyDescent="0.2"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</row>
    <row r="126" spans="2:46" x14ac:dyDescent="0.2"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</row>
    <row r="127" spans="2:46" x14ac:dyDescent="0.2"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</row>
    <row r="128" spans="2:46" x14ac:dyDescent="0.2"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</row>
    <row r="129" spans="22:41" x14ac:dyDescent="0.2"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</row>
    <row r="130" spans="22:41" x14ac:dyDescent="0.2"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</row>
    <row r="131" spans="22:41" x14ac:dyDescent="0.2"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</row>
    <row r="132" spans="22:41" x14ac:dyDescent="0.2"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</row>
    <row r="133" spans="22:41" x14ac:dyDescent="0.2"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</row>
    <row r="134" spans="22:41" x14ac:dyDescent="0.2"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</row>
    <row r="135" spans="22:41" x14ac:dyDescent="0.2"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</row>
    <row r="136" spans="22:41" x14ac:dyDescent="0.2"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</row>
    <row r="137" spans="22:41" x14ac:dyDescent="0.2"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</row>
    <row r="138" spans="22:41" x14ac:dyDescent="0.2"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</row>
  </sheetData>
  <sheetProtection password="CD87" sheet="1" objects="1" scenarios="1" formatCells="0" selectLockedCells="1"/>
  <mergeCells count="539">
    <mergeCell ref="C105:D105"/>
    <mergeCell ref="E105:F105"/>
    <mergeCell ref="G105:H105"/>
    <mergeCell ref="I105:J105"/>
    <mergeCell ref="K105:L105"/>
    <mergeCell ref="M105:N105"/>
    <mergeCell ref="C106:D106"/>
    <mergeCell ref="E106:F106"/>
    <mergeCell ref="G106:H106"/>
    <mergeCell ref="I106:J106"/>
    <mergeCell ref="K106:L106"/>
    <mergeCell ref="M106:N106"/>
    <mergeCell ref="C103:D103"/>
    <mergeCell ref="C104:D104"/>
    <mergeCell ref="I55:J55"/>
    <mergeCell ref="K55:L55"/>
    <mergeCell ref="M55:N55"/>
    <mergeCell ref="M73:N73"/>
    <mergeCell ref="C78:D78"/>
    <mergeCell ref="M116:N116"/>
    <mergeCell ref="I119:J119"/>
    <mergeCell ref="E103:F103"/>
    <mergeCell ref="G103:H103"/>
    <mergeCell ref="I103:J103"/>
    <mergeCell ref="K108:L108"/>
    <mergeCell ref="M108:N108"/>
    <mergeCell ref="K103:L103"/>
    <mergeCell ref="M103:N103"/>
    <mergeCell ref="E104:F104"/>
    <mergeCell ref="G104:H104"/>
    <mergeCell ref="I104:J104"/>
    <mergeCell ref="K104:L104"/>
    <mergeCell ref="M104:N104"/>
    <mergeCell ref="C91:D91"/>
    <mergeCell ref="E91:H91"/>
    <mergeCell ref="I91:J91"/>
    <mergeCell ref="J14:L14"/>
    <mergeCell ref="F14:G14"/>
    <mergeCell ref="H14:I14"/>
    <mergeCell ref="M14:N14"/>
    <mergeCell ref="F15:G15"/>
    <mergeCell ref="H15:I15"/>
    <mergeCell ref="J15:L15"/>
    <mergeCell ref="M15:N15"/>
    <mergeCell ref="G102:H102"/>
    <mergeCell ref="I102:J102"/>
    <mergeCell ref="K102:L102"/>
    <mergeCell ref="M102:N102"/>
    <mergeCell ref="K71:L71"/>
    <mergeCell ref="I38:M38"/>
    <mergeCell ref="N38:P38"/>
    <mergeCell ref="N39:P39"/>
    <mergeCell ref="E40:H40"/>
    <mergeCell ref="I33:M33"/>
    <mergeCell ref="I39:M39"/>
    <mergeCell ref="B26:O26"/>
    <mergeCell ref="I40:M40"/>
    <mergeCell ref="N40:P40"/>
    <mergeCell ref="N30:P30"/>
    <mergeCell ref="N31:P31"/>
    <mergeCell ref="AL91:AM91"/>
    <mergeCell ref="AN91:AO91"/>
    <mergeCell ref="C90:D90"/>
    <mergeCell ref="Q90:R90"/>
    <mergeCell ref="S90:T90"/>
    <mergeCell ref="X90:Y90"/>
    <mergeCell ref="O90:P90"/>
    <mergeCell ref="C120:D120"/>
    <mergeCell ref="E120:H120"/>
    <mergeCell ref="I120:J120"/>
    <mergeCell ref="K120:L120"/>
    <mergeCell ref="M120:N120"/>
    <mergeCell ref="O120:P120"/>
    <mergeCell ref="Q120:R120"/>
    <mergeCell ref="S120:T120"/>
    <mergeCell ref="C102:D102"/>
    <mergeCell ref="C100:D100"/>
    <mergeCell ref="E100:F100"/>
    <mergeCell ref="G100:H100"/>
    <mergeCell ref="I100:J100"/>
    <mergeCell ref="K100:L100"/>
    <mergeCell ref="M100:N100"/>
    <mergeCell ref="B98:C98"/>
    <mergeCell ref="E102:F102"/>
    <mergeCell ref="AJ90:AK90"/>
    <mergeCell ref="AL90:AM90"/>
    <mergeCell ref="AN90:AO90"/>
    <mergeCell ref="AJ88:AK88"/>
    <mergeCell ref="AL88:AM88"/>
    <mergeCell ref="AN88:AO88"/>
    <mergeCell ref="Z89:AC89"/>
    <mergeCell ref="AD89:AE89"/>
    <mergeCell ref="AF89:AG89"/>
    <mergeCell ref="AH89:AI89"/>
    <mergeCell ref="AJ89:AK89"/>
    <mergeCell ref="AL89:AM89"/>
    <mergeCell ref="AN89:AO89"/>
    <mergeCell ref="AH88:AI88"/>
    <mergeCell ref="AD88:AE88"/>
    <mergeCell ref="AF88:AG88"/>
    <mergeCell ref="O89:P89"/>
    <mergeCell ref="Q89:R89"/>
    <mergeCell ref="S89:T89"/>
    <mergeCell ref="X89:Y89"/>
    <mergeCell ref="B86:C86"/>
    <mergeCell ref="Z90:AC90"/>
    <mergeCell ref="AD90:AE90"/>
    <mergeCell ref="AF90:AG90"/>
    <mergeCell ref="AH90:AI90"/>
    <mergeCell ref="X88:Y88"/>
    <mergeCell ref="Z88:AC88"/>
    <mergeCell ref="O55:U55"/>
    <mergeCell ref="W86:X86"/>
    <mergeCell ref="O88:P88"/>
    <mergeCell ref="Q88:R88"/>
    <mergeCell ref="S88:T88"/>
    <mergeCell ref="M76:N76"/>
    <mergeCell ref="O74:U74"/>
    <mergeCell ref="O72:U72"/>
    <mergeCell ref="O73:U73"/>
    <mergeCell ref="X63:Y63"/>
    <mergeCell ref="Q63:R63"/>
    <mergeCell ref="Q61:R61"/>
    <mergeCell ref="M62:N62"/>
    <mergeCell ref="X61:Y61"/>
    <mergeCell ref="O75:U75"/>
    <mergeCell ref="I76:J76"/>
    <mergeCell ref="I81:J81"/>
    <mergeCell ref="C81:D81"/>
    <mergeCell ref="I77:J77"/>
    <mergeCell ref="C76:D76"/>
    <mergeCell ref="M79:N79"/>
    <mergeCell ref="O82:U82"/>
    <mergeCell ref="G82:H82"/>
    <mergeCell ref="I82:J82"/>
    <mergeCell ref="K82:L82"/>
    <mergeCell ref="M82:N82"/>
    <mergeCell ref="O50:U50"/>
    <mergeCell ref="M50:N50"/>
    <mergeCell ref="K50:L50"/>
    <mergeCell ref="I50:J50"/>
    <mergeCell ref="G50:H50"/>
    <mergeCell ref="E50:F50"/>
    <mergeCell ref="C82:D82"/>
    <mergeCell ref="E82:F82"/>
    <mergeCell ref="B76:B79"/>
    <mergeCell ref="B80:B83"/>
    <mergeCell ref="C79:D79"/>
    <mergeCell ref="E79:F79"/>
    <mergeCell ref="G79:H79"/>
    <mergeCell ref="I79:J79"/>
    <mergeCell ref="K79:L79"/>
    <mergeCell ref="C83:D83"/>
    <mergeCell ref="E83:F83"/>
    <mergeCell ref="G83:H83"/>
    <mergeCell ref="I83:J83"/>
    <mergeCell ref="E78:F78"/>
    <mergeCell ref="G78:H78"/>
    <mergeCell ref="I78:J78"/>
    <mergeCell ref="E80:F80"/>
    <mergeCell ref="G80:H80"/>
    <mergeCell ref="B69:C69"/>
    <mergeCell ref="C40:D40"/>
    <mergeCell ref="B72:B75"/>
    <mergeCell ref="C73:D73"/>
    <mergeCell ref="E73:F73"/>
    <mergeCell ref="G73:H73"/>
    <mergeCell ref="I73:J73"/>
    <mergeCell ref="K73:L73"/>
    <mergeCell ref="E75:F75"/>
    <mergeCell ref="C72:D72"/>
    <mergeCell ref="E72:F72"/>
    <mergeCell ref="G72:H72"/>
    <mergeCell ref="I72:J72"/>
    <mergeCell ref="K72:L72"/>
    <mergeCell ref="I61:J61"/>
    <mergeCell ref="C75:D75"/>
    <mergeCell ref="E60:H60"/>
    <mergeCell ref="I71:J71"/>
    <mergeCell ref="G71:H71"/>
    <mergeCell ref="E71:F71"/>
    <mergeCell ref="E61:H61"/>
    <mergeCell ref="G75:H75"/>
    <mergeCell ref="AN63:AO63"/>
    <mergeCell ref="AL60:AM60"/>
    <mergeCell ref="AL63:AM63"/>
    <mergeCell ref="AL61:AM61"/>
    <mergeCell ref="AN60:AO60"/>
    <mergeCell ref="AN61:AO61"/>
    <mergeCell ref="AN62:AO62"/>
    <mergeCell ref="AL62:AM62"/>
    <mergeCell ref="Z62:AC62"/>
    <mergeCell ref="Z63:AC63"/>
    <mergeCell ref="Z61:AC61"/>
    <mergeCell ref="AD60:AE60"/>
    <mergeCell ref="AF63:AG63"/>
    <mergeCell ref="Z60:AC60"/>
    <mergeCell ref="AF60:AG60"/>
    <mergeCell ref="AD63:AE63"/>
    <mergeCell ref="AD62:AE62"/>
    <mergeCell ref="AF62:AG62"/>
    <mergeCell ref="AH62:AI62"/>
    <mergeCell ref="AF61:AG61"/>
    <mergeCell ref="AH61:AI61"/>
    <mergeCell ref="AD61:AE61"/>
    <mergeCell ref="AH63:AI63"/>
    <mergeCell ref="AJ63:AK63"/>
    <mergeCell ref="AH60:AI60"/>
    <mergeCell ref="AJ60:AK60"/>
    <mergeCell ref="X62:Y62"/>
    <mergeCell ref="M81:N81"/>
    <mergeCell ref="K77:L77"/>
    <mergeCell ref="W58:X58"/>
    <mergeCell ref="O78:U78"/>
    <mergeCell ref="O79:U79"/>
    <mergeCell ref="O83:U83"/>
    <mergeCell ref="K83:L83"/>
    <mergeCell ref="M83:N83"/>
    <mergeCell ref="K78:L78"/>
    <mergeCell ref="M78:N78"/>
    <mergeCell ref="X60:Y60"/>
    <mergeCell ref="O62:P62"/>
    <mergeCell ref="Q62:R62"/>
    <mergeCell ref="S62:T62"/>
    <mergeCell ref="O61:P61"/>
    <mergeCell ref="K63:L63"/>
    <mergeCell ref="M63:N63"/>
    <mergeCell ref="O63:P63"/>
    <mergeCell ref="S63:T63"/>
    <mergeCell ref="M61:N61"/>
    <mergeCell ref="K81:L81"/>
    <mergeCell ref="AJ62:AK62"/>
    <mergeCell ref="AJ61:AK61"/>
    <mergeCell ref="K80:L80"/>
    <mergeCell ref="M80:N80"/>
    <mergeCell ref="M77:N77"/>
    <mergeCell ref="O81:U81"/>
    <mergeCell ref="K62:L62"/>
    <mergeCell ref="K61:L61"/>
    <mergeCell ref="M75:N75"/>
    <mergeCell ref="S61:T61"/>
    <mergeCell ref="K75:L75"/>
    <mergeCell ref="K76:L76"/>
    <mergeCell ref="K74:L74"/>
    <mergeCell ref="O77:U77"/>
    <mergeCell ref="O80:U80"/>
    <mergeCell ref="O76:U76"/>
    <mergeCell ref="M72:N72"/>
    <mergeCell ref="M71:N71"/>
    <mergeCell ref="I30:M30"/>
    <mergeCell ref="B45:T45"/>
    <mergeCell ref="C32:D32"/>
    <mergeCell ref="C33:D33"/>
    <mergeCell ref="N32:P32"/>
    <mergeCell ref="E33:H33"/>
    <mergeCell ref="C37:D37"/>
    <mergeCell ref="E31:H31"/>
    <mergeCell ref="E30:H30"/>
    <mergeCell ref="I31:M31"/>
    <mergeCell ref="I32:M32"/>
    <mergeCell ref="N33:P33"/>
    <mergeCell ref="E32:H32"/>
    <mergeCell ref="C41:D41"/>
    <mergeCell ref="E41:H41"/>
    <mergeCell ref="I41:M41"/>
    <mergeCell ref="N41:P41"/>
    <mergeCell ref="C38:D38"/>
    <mergeCell ref="C39:D39"/>
    <mergeCell ref="E37:H37"/>
    <mergeCell ref="I37:M37"/>
    <mergeCell ref="N37:P37"/>
    <mergeCell ref="E38:H38"/>
    <mergeCell ref="E39:H39"/>
    <mergeCell ref="E74:F74"/>
    <mergeCell ref="G74:H74"/>
    <mergeCell ref="I74:J74"/>
    <mergeCell ref="B58:C58"/>
    <mergeCell ref="C77:D77"/>
    <mergeCell ref="E76:F76"/>
    <mergeCell ref="G76:H76"/>
    <mergeCell ref="C62:D62"/>
    <mergeCell ref="E81:F81"/>
    <mergeCell ref="G81:H81"/>
    <mergeCell ref="E62:H62"/>
    <mergeCell ref="C63:D63"/>
    <mergeCell ref="I60:J60"/>
    <mergeCell ref="I62:J62"/>
    <mergeCell ref="I63:J63"/>
    <mergeCell ref="C80:D80"/>
    <mergeCell ref="E63:H63"/>
    <mergeCell ref="C74:D74"/>
    <mergeCell ref="I80:J80"/>
    <mergeCell ref="C71:D71"/>
    <mergeCell ref="C60:D60"/>
    <mergeCell ref="C61:D61"/>
    <mergeCell ref="E77:F77"/>
    <mergeCell ref="G77:H77"/>
    <mergeCell ref="I75:J75"/>
    <mergeCell ref="W1:X1"/>
    <mergeCell ref="B67:T67"/>
    <mergeCell ref="C49:D49"/>
    <mergeCell ref="E49:F49"/>
    <mergeCell ref="G49:H49"/>
    <mergeCell ref="I49:J49"/>
    <mergeCell ref="K49:L49"/>
    <mergeCell ref="M49:N49"/>
    <mergeCell ref="B9:T9"/>
    <mergeCell ref="C30:D30"/>
    <mergeCell ref="C31:D31"/>
    <mergeCell ref="D12:E12"/>
    <mergeCell ref="D21:F21"/>
    <mergeCell ref="D17:F17"/>
    <mergeCell ref="D19:F19"/>
    <mergeCell ref="B23:C23"/>
    <mergeCell ref="K60:L60"/>
    <mergeCell ref="M60:N60"/>
    <mergeCell ref="O60:P60"/>
    <mergeCell ref="Q60:R60"/>
    <mergeCell ref="S60:T60"/>
    <mergeCell ref="M74:N74"/>
    <mergeCell ref="O54:U54"/>
    <mergeCell ref="C55:D55"/>
    <mergeCell ref="E55:F55"/>
    <mergeCell ref="G55:H55"/>
    <mergeCell ref="O52:U52"/>
    <mergeCell ref="C51:D51"/>
    <mergeCell ref="E51:F51"/>
    <mergeCell ref="G51:H51"/>
    <mergeCell ref="I51:J51"/>
    <mergeCell ref="K51:L51"/>
    <mergeCell ref="M51:N51"/>
    <mergeCell ref="C53:D53"/>
    <mergeCell ref="E53:F53"/>
    <mergeCell ref="G53:H53"/>
    <mergeCell ref="I53:J53"/>
    <mergeCell ref="K53:L53"/>
    <mergeCell ref="M53:N53"/>
    <mergeCell ref="O53:U53"/>
    <mergeCell ref="C54:D54"/>
    <mergeCell ref="E54:F54"/>
    <mergeCell ref="G54:H54"/>
    <mergeCell ref="I54:J54"/>
    <mergeCell ref="K54:L54"/>
    <mergeCell ref="M54:N54"/>
    <mergeCell ref="O51:U51"/>
    <mergeCell ref="K91:L91"/>
    <mergeCell ref="M91:N91"/>
    <mergeCell ref="C88:D88"/>
    <mergeCell ref="E88:H88"/>
    <mergeCell ref="I88:J88"/>
    <mergeCell ref="E90:H90"/>
    <mergeCell ref="I90:J90"/>
    <mergeCell ref="K90:L90"/>
    <mergeCell ref="M90:N90"/>
    <mergeCell ref="K88:L88"/>
    <mergeCell ref="M88:N88"/>
    <mergeCell ref="C89:D89"/>
    <mergeCell ref="E89:H89"/>
    <mergeCell ref="I89:J89"/>
    <mergeCell ref="K89:L89"/>
    <mergeCell ref="M89:N89"/>
    <mergeCell ref="B96:T96"/>
    <mergeCell ref="O91:P91"/>
    <mergeCell ref="Q91:R91"/>
    <mergeCell ref="S91:T91"/>
    <mergeCell ref="X91:Y91"/>
    <mergeCell ref="AH114:AI114"/>
    <mergeCell ref="AJ114:AK114"/>
    <mergeCell ref="C108:D108"/>
    <mergeCell ref="E108:F108"/>
    <mergeCell ref="X114:Y114"/>
    <mergeCell ref="C101:D101"/>
    <mergeCell ref="E101:F101"/>
    <mergeCell ref="G101:H101"/>
    <mergeCell ref="I101:J101"/>
    <mergeCell ref="K101:L101"/>
    <mergeCell ref="M101:N101"/>
    <mergeCell ref="O101:U101"/>
    <mergeCell ref="M113:N113"/>
    <mergeCell ref="Z114:AC114"/>
    <mergeCell ref="Z91:AC91"/>
    <mergeCell ref="AD91:AE91"/>
    <mergeCell ref="AF91:AG91"/>
    <mergeCell ref="AH91:AI91"/>
    <mergeCell ref="AJ91:AK91"/>
    <mergeCell ref="M115:N115"/>
    <mergeCell ref="O115:P115"/>
    <mergeCell ref="M114:N114"/>
    <mergeCell ref="O114:P114"/>
    <mergeCell ref="AD114:AE114"/>
    <mergeCell ref="C107:D107"/>
    <mergeCell ref="E107:F107"/>
    <mergeCell ref="G107:H107"/>
    <mergeCell ref="I107:J107"/>
    <mergeCell ref="K107:L107"/>
    <mergeCell ref="M107:N107"/>
    <mergeCell ref="O107:U107"/>
    <mergeCell ref="O108:U108"/>
    <mergeCell ref="X115:Y115"/>
    <mergeCell ref="C116:D116"/>
    <mergeCell ref="E116:H116"/>
    <mergeCell ref="I116:J116"/>
    <mergeCell ref="K116:L116"/>
    <mergeCell ref="C115:D115"/>
    <mergeCell ref="E115:H115"/>
    <mergeCell ref="I114:J114"/>
    <mergeCell ref="G108:H108"/>
    <mergeCell ref="I108:J108"/>
    <mergeCell ref="B111:C111"/>
    <mergeCell ref="I115:J115"/>
    <mergeCell ref="K115:L115"/>
    <mergeCell ref="K114:L114"/>
    <mergeCell ref="C114:D114"/>
    <mergeCell ref="E114:H114"/>
    <mergeCell ref="C113:D113"/>
    <mergeCell ref="E113:H113"/>
    <mergeCell ref="I113:J113"/>
    <mergeCell ref="K113:L113"/>
    <mergeCell ref="AL119:AM119"/>
    <mergeCell ref="AN119:AO119"/>
    <mergeCell ref="C119:D119"/>
    <mergeCell ref="Z119:AC119"/>
    <mergeCell ref="X119:Y119"/>
    <mergeCell ref="M119:N119"/>
    <mergeCell ref="O119:P119"/>
    <mergeCell ref="K119:L119"/>
    <mergeCell ref="X118:Y118"/>
    <mergeCell ref="AD119:AE119"/>
    <mergeCell ref="C118:D118"/>
    <mergeCell ref="E118:H118"/>
    <mergeCell ref="I118:J118"/>
    <mergeCell ref="K118:L118"/>
    <mergeCell ref="M118:N118"/>
    <mergeCell ref="O118:P118"/>
    <mergeCell ref="E119:H119"/>
    <mergeCell ref="AL118:AM118"/>
    <mergeCell ref="X117:Y117"/>
    <mergeCell ref="S117:T117"/>
    <mergeCell ref="Q118:R118"/>
    <mergeCell ref="AN118:AO118"/>
    <mergeCell ref="AF117:AG117"/>
    <mergeCell ref="AH117:AI117"/>
    <mergeCell ref="AJ117:AK117"/>
    <mergeCell ref="AL117:AM117"/>
    <mergeCell ref="AN117:AO117"/>
    <mergeCell ref="Z118:AC118"/>
    <mergeCell ref="AD118:AE118"/>
    <mergeCell ref="Z117:AC117"/>
    <mergeCell ref="AD117:AE117"/>
    <mergeCell ref="Q117:R117"/>
    <mergeCell ref="AN113:AO113"/>
    <mergeCell ref="AN114:AO114"/>
    <mergeCell ref="AF115:AG115"/>
    <mergeCell ref="O113:P113"/>
    <mergeCell ref="Z113:AC113"/>
    <mergeCell ref="AL114:AM114"/>
    <mergeCell ref="Z116:AC116"/>
    <mergeCell ref="AD116:AE116"/>
    <mergeCell ref="AL115:AM115"/>
    <mergeCell ref="Q113:R113"/>
    <mergeCell ref="S113:T113"/>
    <mergeCell ref="X113:Y113"/>
    <mergeCell ref="AF114:AG114"/>
    <mergeCell ref="Q114:R114"/>
    <mergeCell ref="S114:T114"/>
    <mergeCell ref="AJ113:AK113"/>
    <mergeCell ref="AL113:AM113"/>
    <mergeCell ref="AL120:AM120"/>
    <mergeCell ref="AN120:AO120"/>
    <mergeCell ref="AN116:AO116"/>
    <mergeCell ref="Q115:R115"/>
    <mergeCell ref="S115:T115"/>
    <mergeCell ref="O102:U102"/>
    <mergeCell ref="O103:U103"/>
    <mergeCell ref="AH115:AI115"/>
    <mergeCell ref="AJ115:AK115"/>
    <mergeCell ref="AL116:AM116"/>
    <mergeCell ref="S116:T116"/>
    <mergeCell ref="X116:Y116"/>
    <mergeCell ref="AF116:AG116"/>
    <mergeCell ref="AH116:AI116"/>
    <mergeCell ref="AJ116:AK116"/>
    <mergeCell ref="AD113:AE113"/>
    <mergeCell ref="AF113:AG113"/>
    <mergeCell ref="AH113:AI113"/>
    <mergeCell ref="Z115:AC115"/>
    <mergeCell ref="AD115:AE115"/>
    <mergeCell ref="O116:P116"/>
    <mergeCell ref="Q116:R116"/>
    <mergeCell ref="O104:U104"/>
    <mergeCell ref="AN115:AO115"/>
    <mergeCell ref="B50:B51"/>
    <mergeCell ref="B52:B53"/>
    <mergeCell ref="B54:B55"/>
    <mergeCell ref="X120:Y120"/>
    <mergeCell ref="Z120:AC120"/>
    <mergeCell ref="AD120:AE120"/>
    <mergeCell ref="AF120:AG120"/>
    <mergeCell ref="AH120:AI120"/>
    <mergeCell ref="AJ120:AK120"/>
    <mergeCell ref="S118:T118"/>
    <mergeCell ref="Q119:R119"/>
    <mergeCell ref="S119:T119"/>
    <mergeCell ref="AF118:AG118"/>
    <mergeCell ref="AH118:AI118"/>
    <mergeCell ref="AJ118:AK118"/>
    <mergeCell ref="AF119:AG119"/>
    <mergeCell ref="AH119:AI119"/>
    <mergeCell ref="AJ119:AK119"/>
    <mergeCell ref="C117:D117"/>
    <mergeCell ref="E117:H117"/>
    <mergeCell ref="I117:J117"/>
    <mergeCell ref="K117:L117"/>
    <mergeCell ref="M117:N117"/>
    <mergeCell ref="O117:P117"/>
    <mergeCell ref="D15:E15"/>
    <mergeCell ref="Z92:AC92"/>
    <mergeCell ref="AD92:AE92"/>
    <mergeCell ref="AF92:AG92"/>
    <mergeCell ref="AH92:AI92"/>
    <mergeCell ref="AJ92:AK92"/>
    <mergeCell ref="AL92:AM92"/>
    <mergeCell ref="AN92:AO92"/>
    <mergeCell ref="C92:D92"/>
    <mergeCell ref="E92:H92"/>
    <mergeCell ref="I92:J92"/>
    <mergeCell ref="K92:L92"/>
    <mergeCell ref="M92:N92"/>
    <mergeCell ref="O92:P92"/>
    <mergeCell ref="Q92:R92"/>
    <mergeCell ref="S92:T92"/>
    <mergeCell ref="X92:Y92"/>
    <mergeCell ref="C52:D52"/>
    <mergeCell ref="E52:F52"/>
    <mergeCell ref="G52:H52"/>
    <mergeCell ref="I52:J52"/>
    <mergeCell ref="K52:L52"/>
    <mergeCell ref="M52:N52"/>
    <mergeCell ref="C50:D50"/>
  </mergeCells>
  <phoneticPr fontId="2" type="noConversion"/>
  <conditionalFormatting sqref="W61:W63 W114:W121">
    <cfRule type="expression" dxfId="45" priority="108" stopIfTrue="1">
      <formula>ISERROR(W61)</formula>
    </cfRule>
  </conditionalFormatting>
  <conditionalFormatting sqref="C61:C63">
    <cfRule type="cellIs" dxfId="44" priority="109" stopIfTrue="1" operator="equal">
      <formula>#N/A</formula>
    </cfRule>
  </conditionalFormatting>
  <conditionalFormatting sqref="AL114:AM120">
    <cfRule type="expression" dxfId="43" priority="102" stopIfTrue="1">
      <formula>ISERROR(AL114)</formula>
    </cfRule>
  </conditionalFormatting>
  <conditionalFormatting sqref="C114:C120">
    <cfRule type="cellIs" dxfId="42" priority="103" stopIfTrue="1" operator="equal">
      <formula>#N/A</formula>
    </cfRule>
  </conditionalFormatting>
  <conditionalFormatting sqref="K80:L81 K74:L77 K101:L104 K52:L53 K107:L108">
    <cfRule type="expression" dxfId="41" priority="88">
      <formula>$D$23=2</formula>
    </cfRule>
    <cfRule type="expression" dxfId="40" priority="89">
      <formula>$D$23=1</formula>
    </cfRule>
  </conditionalFormatting>
  <conditionalFormatting sqref="AJ61:AK63">
    <cfRule type="expression" dxfId="39" priority="84">
      <formula>$D$23=2</formula>
    </cfRule>
    <cfRule type="expression" dxfId="38" priority="85">
      <formula>$D$23=1</formula>
    </cfRule>
  </conditionalFormatting>
  <conditionalFormatting sqref="O61:P63">
    <cfRule type="expression" dxfId="37" priority="82">
      <formula>$D$23=2</formula>
    </cfRule>
    <cfRule type="expression" dxfId="36" priority="83">
      <formula>$D$23=1</formula>
    </cfRule>
  </conditionalFormatting>
  <conditionalFormatting sqref="AL61:AM63">
    <cfRule type="expression" dxfId="35" priority="80">
      <formula>$D$23=2</formula>
    </cfRule>
    <cfRule type="expression" dxfId="34" priority="81">
      <formula>$D$23=1</formula>
    </cfRule>
  </conditionalFormatting>
  <conditionalFormatting sqref="Q61:R63">
    <cfRule type="expression" dxfId="33" priority="78">
      <formula>$D$23=2</formula>
    </cfRule>
    <cfRule type="expression" dxfId="32" priority="79">
      <formula>$D$23=1</formula>
    </cfRule>
  </conditionalFormatting>
  <conditionalFormatting sqref="O114:P120">
    <cfRule type="expression" dxfId="31" priority="64">
      <formula>$D$23=2</formula>
    </cfRule>
    <cfRule type="expression" dxfId="30" priority="65">
      <formula>$D$23=1</formula>
    </cfRule>
  </conditionalFormatting>
  <conditionalFormatting sqref="Q114:R120">
    <cfRule type="expression" dxfId="29" priority="62">
      <formula>$D$23=2</formula>
    </cfRule>
    <cfRule type="expression" dxfId="28" priority="63">
      <formula>$D$23=1</formula>
    </cfRule>
  </conditionalFormatting>
  <conditionalFormatting sqref="K82:L83">
    <cfRule type="expression" dxfId="27" priority="54">
      <formula>$D$23=2</formula>
    </cfRule>
    <cfRule type="expression" dxfId="26" priority="55">
      <formula>$D$23=1</formula>
    </cfRule>
  </conditionalFormatting>
  <conditionalFormatting sqref="K72:L73">
    <cfRule type="expression" dxfId="25" priority="52">
      <formula>$D$23=2</formula>
    </cfRule>
    <cfRule type="expression" dxfId="24" priority="53">
      <formula>$D$23=1</formula>
    </cfRule>
  </conditionalFormatting>
  <conditionalFormatting sqref="K78:L79">
    <cfRule type="expression" dxfId="23" priority="50">
      <formula>$D$23=2</formula>
    </cfRule>
    <cfRule type="expression" dxfId="22" priority="51">
      <formula>$D$23=1</formula>
    </cfRule>
  </conditionalFormatting>
  <conditionalFormatting sqref="W89:W91">
    <cfRule type="expression" dxfId="21" priority="38" stopIfTrue="1">
      <formula>ISERROR(W89)</formula>
    </cfRule>
  </conditionalFormatting>
  <conditionalFormatting sqref="C89:C91">
    <cfRule type="cellIs" dxfId="20" priority="39" stopIfTrue="1" operator="equal">
      <formula>#N/A</formula>
    </cfRule>
  </conditionalFormatting>
  <conditionalFormatting sqref="K54:L55">
    <cfRule type="expression" dxfId="19" priority="36">
      <formula>$D$23=2</formula>
    </cfRule>
    <cfRule type="expression" dxfId="18" priority="37">
      <formula>$D$23=1</formula>
    </cfRule>
  </conditionalFormatting>
  <conditionalFormatting sqref="AJ89:AK91">
    <cfRule type="expression" dxfId="17" priority="34">
      <formula>$D$23=2</formula>
    </cfRule>
    <cfRule type="expression" dxfId="16" priority="35">
      <formula>$D$23=1</formula>
    </cfRule>
  </conditionalFormatting>
  <conditionalFormatting sqref="O89:P92">
    <cfRule type="expression" dxfId="15" priority="32">
      <formula>$D$23=2</formula>
    </cfRule>
    <cfRule type="expression" dxfId="14" priority="33">
      <formula>$D$23=1</formula>
    </cfRule>
  </conditionalFormatting>
  <conditionalFormatting sqref="AL89:AM91">
    <cfRule type="expression" dxfId="13" priority="30">
      <formula>$D$23=2</formula>
    </cfRule>
    <cfRule type="expression" dxfId="12" priority="31">
      <formula>$D$23=1</formula>
    </cfRule>
  </conditionalFormatting>
  <conditionalFormatting sqref="Q89:R92">
    <cfRule type="expression" dxfId="11" priority="28">
      <formula>$D$23=2</formula>
    </cfRule>
    <cfRule type="expression" dxfId="10" priority="29">
      <formula>$D$23=1</formula>
    </cfRule>
  </conditionalFormatting>
  <conditionalFormatting sqref="K50:L51">
    <cfRule type="expression" dxfId="9" priority="24">
      <formula>$D$23=2</formula>
    </cfRule>
    <cfRule type="expression" dxfId="8" priority="25">
      <formula>$D$23=1</formula>
    </cfRule>
  </conditionalFormatting>
  <conditionalFormatting sqref="W92">
    <cfRule type="expression" dxfId="7" priority="13" stopIfTrue="1">
      <formula>ISERROR(W92)</formula>
    </cfRule>
  </conditionalFormatting>
  <conditionalFormatting sqref="C92">
    <cfRule type="cellIs" dxfId="6" priority="14" stopIfTrue="1" operator="equal">
      <formula>#N/A</formula>
    </cfRule>
  </conditionalFormatting>
  <conditionalFormatting sqref="AJ92:AK92">
    <cfRule type="expression" dxfId="5" priority="11">
      <formula>$D$23=2</formula>
    </cfRule>
    <cfRule type="expression" dxfId="4" priority="12">
      <formula>$D$23=1</formula>
    </cfRule>
  </conditionalFormatting>
  <conditionalFormatting sqref="AL92:AM92">
    <cfRule type="expression" dxfId="3" priority="7">
      <formula>$D$23=2</formula>
    </cfRule>
    <cfRule type="expression" dxfId="2" priority="8">
      <formula>$D$23=1</formula>
    </cfRule>
  </conditionalFormatting>
  <conditionalFormatting sqref="K105:L106">
    <cfRule type="expression" dxfId="1" priority="1">
      <formula>$D$23=2</formula>
    </cfRule>
    <cfRule type="expression" dxfId="0" priority="2">
      <formula>$D$23=1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fitToHeight="2" orientation="portrait" horizontalDpi="4294967293" r:id="rId1"/>
  <headerFooter alignWithMargins="0">
    <oddFooter>&amp;R&amp;8&amp;P/&amp;N</oddFooter>
  </headerFooter>
  <rowBreaks count="3" manualBreakCount="3">
    <brk id="44" min="1" max="19" man="1"/>
    <brk id="66" min="1" max="19" man="1"/>
    <brk id="95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Drop Down 23">
              <controlPr locked="0" defaultSize="0" autoLine="0" autoPict="0">
                <anchor moveWithCells="1">
                  <from>
                    <xdr:col>2</xdr:col>
                    <xdr:colOff>771525</xdr:colOff>
                    <xdr:row>22</xdr:row>
                    <xdr:rowOff>0</xdr:rowOff>
                  </from>
                  <to>
                    <xdr:col>4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24" sqref="H24"/>
    </sheetView>
  </sheetViews>
  <sheetFormatPr baseColWidth="10" defaultRowHeight="12.75" x14ac:dyDescent="0.2"/>
  <cols>
    <col min="1" max="1" width="14.7109375" bestFit="1" customWidth="1"/>
  </cols>
  <sheetData>
    <row r="1" spans="1:11" x14ac:dyDescent="0.2">
      <c r="A1" s="5" t="s">
        <v>23</v>
      </c>
      <c r="B1">
        <v>1</v>
      </c>
      <c r="D1">
        <f>Tabelle!W50</f>
        <v>0</v>
      </c>
      <c r="E1">
        <f>Tabelle!X50</f>
        <v>0</v>
      </c>
      <c r="F1">
        <f>Tabelle!Y50</f>
        <v>0</v>
      </c>
      <c r="G1">
        <f>Tabelle!Z50</f>
        <v>0</v>
      </c>
      <c r="H1">
        <f>Tabelle!AA50</f>
        <v>0</v>
      </c>
      <c r="I1" t="str">
        <f>Tabelle!AB50</f>
        <v/>
      </c>
      <c r="J1">
        <f>Tabelle!AC50</f>
        <v>0</v>
      </c>
      <c r="K1">
        <f>Tabelle!AD50</f>
        <v>0</v>
      </c>
    </row>
    <row r="2" spans="1:11" x14ac:dyDescent="0.2">
      <c r="A2" s="5" t="s">
        <v>23</v>
      </c>
      <c r="B2">
        <v>2</v>
      </c>
      <c r="D2">
        <f>Tabelle!W52</f>
        <v>0</v>
      </c>
      <c r="E2">
        <f>Tabelle!X52</f>
        <v>0</v>
      </c>
      <c r="F2">
        <f>Tabelle!Y52</f>
        <v>0</v>
      </c>
      <c r="G2">
        <f>Tabelle!Z52</f>
        <v>0</v>
      </c>
      <c r="H2">
        <f>Tabelle!AA52</f>
        <v>0</v>
      </c>
      <c r="I2" t="str">
        <f>Tabelle!AB52</f>
        <v/>
      </c>
      <c r="J2">
        <f>Tabelle!AC52</f>
        <v>0</v>
      </c>
      <c r="K2">
        <f>Tabelle!AD52</f>
        <v>0</v>
      </c>
    </row>
    <row r="3" spans="1:11" x14ac:dyDescent="0.2">
      <c r="A3" s="5" t="s">
        <v>23</v>
      </c>
      <c r="B3">
        <v>3</v>
      </c>
      <c r="D3">
        <f>Tabelle!W54</f>
        <v>0</v>
      </c>
      <c r="E3">
        <f>Tabelle!X54</f>
        <v>0</v>
      </c>
      <c r="F3">
        <f>Tabelle!Y54</f>
        <v>0</v>
      </c>
      <c r="G3">
        <f>Tabelle!Z54</f>
        <v>0</v>
      </c>
      <c r="H3">
        <f>Tabelle!AA54</f>
        <v>0</v>
      </c>
      <c r="I3" t="str">
        <f>Tabelle!AB54</f>
        <v/>
      </c>
      <c r="J3">
        <f>Tabelle!AC54</f>
        <v>0</v>
      </c>
      <c r="K3">
        <f>Tabelle!AD54</f>
        <v>0</v>
      </c>
    </row>
    <row r="4" spans="1:11" x14ac:dyDescent="0.2">
      <c r="A4" s="5" t="s">
        <v>24</v>
      </c>
      <c r="B4">
        <v>4</v>
      </c>
      <c r="D4">
        <f>Tabelle!W72</f>
        <v>0</v>
      </c>
      <c r="E4">
        <f>Tabelle!X72</f>
        <v>0</v>
      </c>
      <c r="F4">
        <f>Tabelle!Y72</f>
        <v>0</v>
      </c>
      <c r="G4">
        <f>Tabelle!Z72</f>
        <v>0</v>
      </c>
      <c r="H4">
        <f>Tabelle!AA72</f>
        <v>0</v>
      </c>
      <c r="I4" t="str">
        <f>Tabelle!AB72</f>
        <v/>
      </c>
      <c r="J4">
        <f>Tabelle!AC72</f>
        <v>0</v>
      </c>
      <c r="K4">
        <f>Tabelle!AD72</f>
        <v>0</v>
      </c>
    </row>
    <row r="5" spans="1:11" x14ac:dyDescent="0.2">
      <c r="A5" s="5" t="s">
        <v>24</v>
      </c>
      <c r="B5">
        <v>5</v>
      </c>
      <c r="D5">
        <f>Tabelle!W74</f>
        <v>0</v>
      </c>
      <c r="E5">
        <f>Tabelle!X74</f>
        <v>0</v>
      </c>
      <c r="F5">
        <f>Tabelle!Y74</f>
        <v>0</v>
      </c>
      <c r="G5">
        <f>Tabelle!Z74</f>
        <v>0</v>
      </c>
      <c r="H5">
        <f>Tabelle!AA74</f>
        <v>0</v>
      </c>
      <c r="I5" t="str">
        <f>Tabelle!AB74</f>
        <v/>
      </c>
      <c r="J5">
        <f>Tabelle!AC74</f>
        <v>0</v>
      </c>
      <c r="K5">
        <f>Tabelle!AD74</f>
        <v>0</v>
      </c>
    </row>
    <row r="6" spans="1:11" x14ac:dyDescent="0.2">
      <c r="A6" s="5" t="s">
        <v>24</v>
      </c>
      <c r="B6">
        <v>6</v>
      </c>
      <c r="D6">
        <f>Tabelle!W76</f>
        <v>0</v>
      </c>
      <c r="E6">
        <f>Tabelle!X76</f>
        <v>0</v>
      </c>
      <c r="F6">
        <f>Tabelle!Y76</f>
        <v>0</v>
      </c>
      <c r="G6">
        <f>Tabelle!Z76</f>
        <v>0</v>
      </c>
      <c r="H6">
        <f>Tabelle!AA76</f>
        <v>0</v>
      </c>
      <c r="I6" t="str">
        <f>Tabelle!AB76</f>
        <v/>
      </c>
      <c r="J6">
        <f>Tabelle!AC76</f>
        <v>0</v>
      </c>
      <c r="K6">
        <f>Tabelle!AD76</f>
        <v>0</v>
      </c>
    </row>
    <row r="7" spans="1:11" x14ac:dyDescent="0.2">
      <c r="A7" s="5" t="s">
        <v>24</v>
      </c>
      <c r="B7">
        <v>7</v>
      </c>
      <c r="D7">
        <f>Tabelle!W78</f>
        <v>0</v>
      </c>
      <c r="E7">
        <f>Tabelle!X78</f>
        <v>0</v>
      </c>
      <c r="F7">
        <f>Tabelle!Y78</f>
        <v>0</v>
      </c>
      <c r="G7">
        <f>Tabelle!Z78</f>
        <v>0</v>
      </c>
      <c r="H7">
        <f>Tabelle!AA78</f>
        <v>0</v>
      </c>
      <c r="I7" t="str">
        <f>Tabelle!AB78</f>
        <v/>
      </c>
      <c r="J7">
        <f>Tabelle!AC78</f>
        <v>0</v>
      </c>
      <c r="K7">
        <f>Tabelle!AD78</f>
        <v>0</v>
      </c>
    </row>
    <row r="8" spans="1:11" x14ac:dyDescent="0.2">
      <c r="A8" s="5" t="s">
        <v>24</v>
      </c>
      <c r="B8">
        <v>9</v>
      </c>
      <c r="D8">
        <f>Tabelle!W80</f>
        <v>0</v>
      </c>
      <c r="E8">
        <f>Tabelle!X80</f>
        <v>0</v>
      </c>
      <c r="F8">
        <f>Tabelle!Y80</f>
        <v>0</v>
      </c>
      <c r="G8">
        <f>Tabelle!Z80</f>
        <v>0</v>
      </c>
      <c r="H8">
        <f>Tabelle!AA80</f>
        <v>0</v>
      </c>
      <c r="I8" t="str">
        <f>Tabelle!AB80</f>
        <v/>
      </c>
      <c r="J8">
        <f>Tabelle!AC80</f>
        <v>0</v>
      </c>
      <c r="K8">
        <f>Tabelle!AD80</f>
        <v>0</v>
      </c>
    </row>
    <row r="9" spans="1:11" x14ac:dyDescent="0.2">
      <c r="A9" s="5" t="s">
        <v>24</v>
      </c>
      <c r="B9">
        <v>11</v>
      </c>
      <c r="D9">
        <f>Tabelle!W82</f>
        <v>0</v>
      </c>
      <c r="E9">
        <f>Tabelle!X82</f>
        <v>0</v>
      </c>
      <c r="F9">
        <f>Tabelle!Y82</f>
        <v>0</v>
      </c>
      <c r="G9">
        <f>Tabelle!Z82</f>
        <v>0</v>
      </c>
      <c r="H9">
        <f>Tabelle!AA82</f>
        <v>0</v>
      </c>
      <c r="I9" t="str">
        <f>Tabelle!AB82</f>
        <v/>
      </c>
      <c r="J9">
        <f>Tabelle!AC82</f>
        <v>0</v>
      </c>
      <c r="K9">
        <f>Tabelle!AD82</f>
        <v>0</v>
      </c>
    </row>
    <row r="10" spans="1:11" x14ac:dyDescent="0.2">
      <c r="A10" s="27" t="s">
        <v>36</v>
      </c>
      <c r="B10">
        <v>13</v>
      </c>
      <c r="D10" t="e">
        <f>Tabelle!W101</f>
        <v>#N/A</v>
      </c>
      <c r="E10" t="e">
        <f>Tabelle!X101</f>
        <v>#N/A</v>
      </c>
      <c r="F10">
        <f>Tabelle!Y101</f>
        <v>0</v>
      </c>
      <c r="G10">
        <f>Tabelle!Z101</f>
        <v>0</v>
      </c>
      <c r="H10">
        <f>Tabelle!AA101</f>
        <v>0</v>
      </c>
      <c r="I10" t="str">
        <f>Tabelle!AB101</f>
        <v/>
      </c>
      <c r="J10">
        <f>Tabelle!AC101</f>
        <v>0</v>
      </c>
      <c r="K10">
        <f>Tabelle!AD101</f>
        <v>0</v>
      </c>
    </row>
    <row r="11" spans="1:11" x14ac:dyDescent="0.2">
      <c r="A11" s="27" t="s">
        <v>36</v>
      </c>
      <c r="B11">
        <v>14</v>
      </c>
      <c r="D11" t="e">
        <f>Tabelle!W103</f>
        <v>#N/A</v>
      </c>
      <c r="E11" t="e">
        <f>Tabelle!X103</f>
        <v>#N/A</v>
      </c>
      <c r="F11">
        <f>Tabelle!Y103</f>
        <v>0</v>
      </c>
      <c r="G11">
        <f>Tabelle!Z103</f>
        <v>0</v>
      </c>
      <c r="H11">
        <f>Tabelle!AA103</f>
        <v>0</v>
      </c>
      <c r="I11" t="str">
        <f>Tabelle!AB103</f>
        <v/>
      </c>
      <c r="J11">
        <f>Tabelle!AC103</f>
        <v>0</v>
      </c>
      <c r="K11">
        <f>Tabelle!AD103</f>
        <v>0</v>
      </c>
    </row>
    <row r="12" spans="1:11" x14ac:dyDescent="0.2">
      <c r="A12" s="27" t="s">
        <v>73</v>
      </c>
      <c r="B12">
        <v>15</v>
      </c>
      <c r="D12" t="e">
        <f>Tabelle!W105</f>
        <v>#N/A</v>
      </c>
      <c r="E12" t="e">
        <f>Tabelle!X105</f>
        <v>#N/A</v>
      </c>
      <c r="F12">
        <f>Tabelle!Y105</f>
        <v>0</v>
      </c>
      <c r="G12">
        <f>Tabelle!Z105</f>
        <v>0</v>
      </c>
      <c r="H12">
        <f>Tabelle!AA105</f>
        <v>0</v>
      </c>
      <c r="I12" t="str">
        <f>Tabelle!AB105</f>
        <v/>
      </c>
      <c r="J12">
        <f>Tabelle!AC105</f>
        <v>0</v>
      </c>
      <c r="K12">
        <f>Tabelle!AD105</f>
        <v>0</v>
      </c>
    </row>
    <row r="13" spans="1:11" x14ac:dyDescent="0.2">
      <c r="A13" s="27" t="s">
        <v>29</v>
      </c>
      <c r="B13">
        <v>16</v>
      </c>
      <c r="D13" t="e">
        <f>Tabelle!W107</f>
        <v>#N/A</v>
      </c>
      <c r="E13" t="e">
        <f>Tabelle!X107</f>
        <v>#N/A</v>
      </c>
      <c r="F13">
        <f>Tabelle!Y107</f>
        <v>0</v>
      </c>
      <c r="G13">
        <f>Tabelle!Z107</f>
        <v>0</v>
      </c>
      <c r="H13">
        <f>Tabelle!AA107</f>
        <v>0</v>
      </c>
      <c r="I13" t="str">
        <f>Tabelle!AB107</f>
        <v/>
      </c>
      <c r="J13">
        <f>Tabelle!AC107</f>
        <v>0</v>
      </c>
      <c r="K13">
        <f>Tabelle!AD107</f>
        <v>0</v>
      </c>
    </row>
  </sheetData>
  <sheetProtection password="CD87" sheet="1" objects="1" scenarios="1" selectLockedCells="1" selectUn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Anleitung</vt:lpstr>
      <vt:lpstr>Tabelle</vt:lpstr>
      <vt:lpstr>CSV</vt:lpstr>
      <vt:lpstr>Anleitung!Druckbereich</vt:lpstr>
      <vt:lpstr>Tabelle!Druckbereich</vt:lpstr>
      <vt:lpstr>Tabelle!Drucktitel</vt:lpstr>
    </vt:vector>
  </TitlesOfParts>
  <Company>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Surfer</dc:creator>
  <cp:lastModifiedBy>Volker Schneider</cp:lastModifiedBy>
  <cp:lastPrinted>2022-02-17T13:08:03Z</cp:lastPrinted>
  <dcterms:created xsi:type="dcterms:W3CDTF">2013-12-22T19:30:03Z</dcterms:created>
  <dcterms:modified xsi:type="dcterms:W3CDTF">2022-02-17T13:39:55Z</dcterms:modified>
</cp:coreProperties>
</file>